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.figuereo\Desktop\FINANZAS\"/>
    </mc:Choice>
  </mc:AlternateContent>
  <xr:revisionPtr revIDLastSave="0" documentId="13_ncr:1_{A0278EC8-CDCA-46AB-B3A5-88FCA2B360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RIL-2023" sheetId="1" r:id="rId1"/>
  </sheets>
  <definedNames>
    <definedName name="_xlnm._FilterDatabase" localSheetId="0" hidden="1">'ABRIL-2023'!$A$10:$H$51</definedName>
    <definedName name="_xlnm.Print_Titles" localSheetId="0">'ABRIL-2023'!$1:$10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G19" i="1" l="1"/>
  <c r="E19" i="1"/>
  <c r="E14" i="1"/>
  <c r="H44" i="1"/>
  <c r="E31" i="1"/>
  <c r="H31" i="1" s="1"/>
  <c r="E22" i="1"/>
  <c r="H21" i="1"/>
  <c r="G24" i="1"/>
  <c r="H24" i="1" s="1"/>
  <c r="E32" i="1"/>
  <c r="E20" i="1"/>
  <c r="H20" i="1" s="1"/>
  <c r="G47" i="1"/>
  <c r="H47" i="1" s="1"/>
  <c r="E45" i="1"/>
  <c r="E26" i="1"/>
  <c r="H38" i="1"/>
  <c r="G34" i="1"/>
  <c r="H34" i="1" s="1"/>
  <c r="H50" i="1"/>
  <c r="H46" i="1"/>
  <c r="E13" i="1"/>
  <c r="G27" i="1"/>
  <c r="H27" i="1" s="1"/>
  <c r="H36" i="1"/>
  <c r="G14" i="1"/>
  <c r="G53" i="1" s="1"/>
  <c r="H15" i="1"/>
  <c r="G23" i="1"/>
  <c r="E23" i="1"/>
  <c r="G43" i="1"/>
  <c r="H18" i="1"/>
  <c r="H33" i="1"/>
  <c r="H29" i="1"/>
  <c r="H42" i="1"/>
  <c r="H40" i="1"/>
  <c r="H35" i="1"/>
  <c r="H11" i="1"/>
  <c r="H41" i="1" l="1"/>
  <c r="H39" i="1"/>
  <c r="H14" i="1" l="1"/>
  <c r="H19" i="1"/>
  <c r="E53" i="1" l="1"/>
  <c r="H51" i="1" l="1"/>
  <c r="H49" i="1"/>
  <c r="H45" i="1"/>
  <c r="H43" i="1"/>
  <c r="H37" i="1"/>
  <c r="H32" i="1"/>
  <c r="H30" i="1"/>
  <c r="H28" i="1"/>
  <c r="H26" i="1"/>
  <c r="H25" i="1"/>
  <c r="H23" i="1"/>
  <c r="H22" i="1"/>
  <c r="H17" i="1"/>
  <c r="H16" i="1"/>
  <c r="H13" i="1"/>
  <c r="H12" i="1" l="1"/>
  <c r="H53" i="1" s="1"/>
</calcChain>
</file>

<file path=xl/sharedStrings.xml><?xml version="1.0" encoding="utf-8"?>
<sst xmlns="http://schemas.openxmlformats.org/spreadsheetml/2006/main" count="197" uniqueCount="170">
  <si>
    <t>RELACIÓN DE PAGOS A PROVEEDORES</t>
  </si>
  <si>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</si>
  <si>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</si>
  <si>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</si>
  <si>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</si>
  <si>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</si>
  <si>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</si>
  <si>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</si>
  <si>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</si>
  <si>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</si>
  <si>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</si>
  <si>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</si>
  <si>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</si>
  <si>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</si>
  <si>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</si>
  <si>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</si>
  <si>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</si>
  <si>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</si>
  <si>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</si>
  <si>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Pago servicio recogida de residuos sólidos.</t>
  </si>
  <si>
    <t>BANCO DE RESERVAS DE LA REP. DOM.</t>
  </si>
  <si>
    <t xml:space="preserve">BUG BYE SRL </t>
  </si>
  <si>
    <t>01/09-21/11/22</t>
  </si>
  <si>
    <t>Servicios de fumigacion.</t>
  </si>
  <si>
    <t>CONT/B1500000018/19</t>
  </si>
  <si>
    <t>CAASD</t>
  </si>
  <si>
    <t>Servicios de Agua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</si>
  <si>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</si>
  <si>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</si>
  <si>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</si>
  <si>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</si>
  <si>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</si>
  <si>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ELEVADORES DEL NORTE</t>
  </si>
  <si>
    <t>25/11-08/12/22</t>
  </si>
  <si>
    <t>Servicios de mantenimiento ascensores.</t>
  </si>
  <si>
    <t>EMPRESA DISTRIBUIDORA DE ELECTRICIDAD DEL ESTE S.A</t>
  </si>
  <si>
    <t>Servicios de electricidad</t>
  </si>
  <si>
    <t>FUNDACION UNIVERSITARIA IBEROAMERICANA (FUNIBER)</t>
  </si>
  <si>
    <t>Pago 75% cuota 10/21 del programa académico.</t>
  </si>
  <si>
    <t>Suministro de oficinas</t>
  </si>
  <si>
    <t>GTG INDUSTRIAL</t>
  </si>
  <si>
    <t>HUMANO SEGUROS S A</t>
  </si>
  <si>
    <t>P/Servicios  Seguros Médico y de vida.</t>
  </si>
  <si>
    <t>Servicios alimenticios.</t>
  </si>
  <si>
    <t xml:space="preserve">LA COCINA DE DONA MARY </t>
  </si>
  <si>
    <t>ROOT FOCUS SRL</t>
  </si>
  <si>
    <t>P/Servicios asesoria norma ISO.</t>
  </si>
  <si>
    <t>SEGURO UNIVERSAL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</si>
  <si>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</si>
  <si>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</si>
  <si>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</si>
  <si>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</si>
  <si>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</si>
  <si>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</si>
  <si>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28/02/23</t>
  </si>
  <si>
    <t>16/02/23</t>
  </si>
  <si>
    <t>P/Servicios de internet No. 829-110-6594,0829-118-1864,  CENTRAL TELEF. correspondiente al 2023.</t>
  </si>
  <si>
    <t xml:space="preserve">OFICINA DE COORDINACION PRESIDENCIAL </t>
  </si>
  <si>
    <t>FACTURA 657</t>
  </si>
  <si>
    <t>PREBEA S A</t>
  </si>
  <si>
    <t>P/pasajes y viaticos a empleados de la institucion.</t>
  </si>
  <si>
    <t>B1500000229</t>
  </si>
  <si>
    <t>P/servicio de funeraria.</t>
  </si>
  <si>
    <t>31/03/23</t>
  </si>
  <si>
    <t>22/03/23</t>
  </si>
  <si>
    <t>13/03/23</t>
  </si>
  <si>
    <t>17/03/23</t>
  </si>
  <si>
    <t>28/03/23</t>
  </si>
  <si>
    <t>Centro de mesa de flores naturales.</t>
  </si>
  <si>
    <t>16/03/23</t>
  </si>
  <si>
    <t>29/03/23</t>
  </si>
  <si>
    <t>CON/4179/22</t>
  </si>
  <si>
    <t>CONT.2790*75%</t>
  </si>
  <si>
    <t>B1500003199</t>
  </si>
  <si>
    <t>CONT2886/22</t>
  </si>
  <si>
    <t>23/03/23</t>
  </si>
  <si>
    <t>C &amp; C TECHNOLODY SUPPLY SRL</t>
  </si>
  <si>
    <t>ACRILARTE  EIRL</t>
  </si>
  <si>
    <t>B1500000444</t>
  </si>
  <si>
    <t>MANUEL ARSENIO UREÑA</t>
  </si>
  <si>
    <t>P/Compra neumaticos para vehiculo de la institucion.</t>
  </si>
  <si>
    <t>B1500003359</t>
  </si>
  <si>
    <t>INDUSTRIAS BANILEJAS SAS</t>
  </si>
  <si>
    <t>14/03/23</t>
  </si>
  <si>
    <t>P/Compra alimentos y bebidas.</t>
  </si>
  <si>
    <t>E450000001361</t>
  </si>
  <si>
    <t>CENTRO CUESTA NACIONAL SAS</t>
  </si>
  <si>
    <t>PADRON OFFICE SUPPLY SRL</t>
  </si>
  <si>
    <t>B1500000884</t>
  </si>
  <si>
    <t>OPTIMUN CONTROL DE PLAGAS SRL</t>
  </si>
  <si>
    <t>Fumigacion p/exterminacion de plagas.</t>
  </si>
  <si>
    <t>B1500000052</t>
  </si>
  <si>
    <t>GRAFICA WILLIAM SRL</t>
  </si>
  <si>
    <t>B1500000996</t>
  </si>
  <si>
    <t>ISLA DOMINICANA DE PETROLEO CORPORACION</t>
  </si>
  <si>
    <t>B150127990</t>
  </si>
  <si>
    <t>P/Compra alfombras y podium p la institucion.</t>
  </si>
  <si>
    <t>P/Completivo flotilla de combustible.</t>
  </si>
  <si>
    <t>P/Materiales de oficina.</t>
  </si>
  <si>
    <t>CORRESPONDIENTE AL 30 DE ABRIL 2023</t>
  </si>
  <si>
    <t>CONT1524/23/B1500000335</t>
  </si>
  <si>
    <t>30/04/23</t>
  </si>
  <si>
    <t>27/03-30/04/23</t>
  </si>
  <si>
    <t>E450000006106/6468/8676/9030</t>
  </si>
  <si>
    <t>19/04/23</t>
  </si>
  <si>
    <t>13/04/23</t>
  </si>
  <si>
    <t>Combustible Abril.</t>
  </si>
  <si>
    <t>Flota abril 2023</t>
  </si>
  <si>
    <t>27/03/23</t>
  </si>
  <si>
    <t>20/04/23</t>
  </si>
  <si>
    <t>MR MANTENIMIENTO</t>
  </si>
  <si>
    <t>Adquisicion articulos de seguridad.</t>
  </si>
  <si>
    <t>B1500000445</t>
  </si>
  <si>
    <t>28/04/23</t>
  </si>
  <si>
    <t>B1500040882</t>
  </si>
  <si>
    <t>FLORIESTERIA ZUNIFLOR SRL</t>
  </si>
  <si>
    <t>08/03-10/03/23</t>
  </si>
  <si>
    <t>B1500002562/2573</t>
  </si>
  <si>
    <t>05/03-15/03/23</t>
  </si>
  <si>
    <t>B1500049380/49820</t>
  </si>
  <si>
    <t>27/04/23</t>
  </si>
  <si>
    <t>01/04/23</t>
  </si>
  <si>
    <t>B1500041894</t>
  </si>
  <si>
    <t>29/04/23</t>
  </si>
  <si>
    <t>18/04/23</t>
  </si>
  <si>
    <t>SERVICES TRAVEL</t>
  </si>
  <si>
    <t>Seguro de viajes.</t>
  </si>
  <si>
    <t>B1500003275</t>
  </si>
  <si>
    <t>V ENERGY</t>
  </si>
  <si>
    <t>Compra gasoil para planta electrica.</t>
  </si>
  <si>
    <t>B1500204479</t>
  </si>
  <si>
    <t>LAVANDERIA ROYAL</t>
  </si>
  <si>
    <t xml:space="preserve">Servicios de lavanderia. </t>
  </si>
  <si>
    <t>B1500000828</t>
  </si>
  <si>
    <t>26/04/23</t>
  </si>
  <si>
    <t>26/03/23</t>
  </si>
  <si>
    <t>B1500010760</t>
  </si>
  <si>
    <t>24/03/23</t>
  </si>
  <si>
    <t>B1500263058/268056</t>
  </si>
  <si>
    <t>31/03-12/04/23</t>
  </si>
  <si>
    <t>B1500113191/113209/116521/539</t>
  </si>
  <si>
    <t>17/03-18/04/23</t>
  </si>
  <si>
    <t>Servicios Médico Empleados.</t>
  </si>
  <si>
    <t>B15000101166/10239</t>
  </si>
  <si>
    <t>CONT/ALQ21/B1500000601/602/603</t>
  </si>
  <si>
    <t>30/03/23</t>
  </si>
  <si>
    <t>15/03-28/03-03/04/23</t>
  </si>
  <si>
    <t>P/Utensilios para uso cocina.</t>
  </si>
  <si>
    <t>B1500147430/147438/161207</t>
  </si>
  <si>
    <t>B1500017344/27007/27505</t>
  </si>
  <si>
    <t>09/03-05/04/23</t>
  </si>
  <si>
    <t>CERT741508/B1500000030/32</t>
  </si>
  <si>
    <t>23/03-12/04/23</t>
  </si>
  <si>
    <t>CON2268/23/B1500004736/4657</t>
  </si>
  <si>
    <t>CONT7531-22/1528/23-B1500000300</t>
  </si>
  <si>
    <t>CENTRO COPIADORA NACO</t>
  </si>
  <si>
    <t xml:space="preserve">P/Copias y encuadernacion de la instutucion. </t>
  </si>
  <si>
    <t>B1500002206</t>
  </si>
  <si>
    <t>21/04/23</t>
  </si>
  <si>
    <t>CONT4303/23</t>
  </si>
  <si>
    <t>GTS DOMINICANA SRL</t>
  </si>
  <si>
    <t>SAN MIGUEL C POR A</t>
  </si>
  <si>
    <t>B1500018009</t>
  </si>
  <si>
    <t>UNIVERSIDAD APEC</t>
  </si>
  <si>
    <t>B1500003223</t>
  </si>
  <si>
    <t xml:space="preserve">Maestria colaboradora de la institucion. </t>
  </si>
  <si>
    <t>Compra e instalacion de planta electrica.</t>
  </si>
  <si>
    <t>04/04-13/04/23</t>
  </si>
  <si>
    <t>Utensilios para la cocina de la institucion.</t>
  </si>
  <si>
    <t>b1500000147/148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</si>
</sst>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0" fontId="7" fillId="0" borderId="0" xfId="0" applyFont="1"/>
    <xf numFmtId="0" fontId="0" fillId="3" borderId="1" xfId="0" applyFill="1" applyBorder="1" applyAlignment="1">
      <alignment horizontal="center" wrapText="1"/>
    </xf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 wrapText="1"/>
    </xf>
    <xf numFmtId="43" fontId="3" fillId="0" borderId="0" xfId="0" applyNumberFormat="1" applyFont="1"/>
    <xf numFmtId="43" fontId="12" fillId="3" borderId="1" xfId="1" applyFont="1" applyFill="1" applyBorder="1" applyAlignment="1">
      <alignment horizontal="center" wrapText="1"/>
    </xf>
    <xf numFmtId="43" fontId="10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wrapText="1"/>
    </xf>
    <xf numFmtId="43" fontId="12" fillId="3" borderId="1" xfId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13" fontId="0" fillId="3" borderId="1" xfId="1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262523</xdr:colOff>
      <xdr:row>1</xdr:row>
      <xdr:rowOff>20053</xdr:rowOff>
    </xdr:from>
    <xdr:to>
      <xdr:col>0</xdr:col>
      <xdr:colOff>3216275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257838-3340-4911-A59E-77ADCC2E69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23" y="178803"/>
          <a:ext cx="2953752" cy="1020553"/>
        </a:xfrm>
        <a:prstGeom prst="rect">
          <a:avLst/>
        </a:prstGeom>
      </xdr:spPr>
    </xdr:pic>
    <xdr:clientData/>
  </xdr:twoCellAnchor>
  <xdr:twoCellAnchor editAs="oneCell">
    <xdr:from>
      <xdr:col>3</xdr:col>
      <xdr:colOff>2925097</xdr:colOff>
      <xdr:row>0</xdr:row>
      <xdr:rowOff>155678</xdr:rowOff>
    </xdr:from>
    <xdr:to>
      <xdr:col>5</xdr:col>
      <xdr:colOff>650731</xdr:colOff>
      <xdr:row>8</xdr:row>
      <xdr:rowOff>221390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43182028-5617-4172-96D4-20A97DA7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903" y="155678"/>
          <a:ext cx="2125570" cy="18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="93" zoomScaleNormal="93" workbookViewId="0">
      <pane ySplit="1" topLeftCell="A2" activePane="bottomLeft" state="frozen"/>
      <selection pane="bottomLeft" activeCell="E2" sqref="E2"/>
    </sheetView>
  </sheetViews>
  <sheetFormatPr baseColWidth="10" defaultColWidth="11.5546875" defaultRowHeight="13.8" x14ac:dyDescent="0.3"/>
  <cols>
    <col min="1" max="1" width="53.5546875" style="1" customWidth="1"/>
    <col min="2" max="2" width="24.5546875" style="1" customWidth="1"/>
    <col min="3" max="3" width="51.33203125" style="1" customWidth="1"/>
    <col min="4" max="4" width="43.6640625" style="1" customWidth="1"/>
    <col min="5" max="5" width="20.5546875" style="4" customWidth="1"/>
    <col min="6" max="6" width="16.109375" style="1" customWidth="1"/>
    <col min="7" max="7" width="18.44140625" style="1" customWidth="1"/>
    <col min="8" max="8" width="17" style="4" customWidth="1"/>
    <col min="9" max="9" width="12.44140625" style="3" bestFit="1" customWidth="1"/>
    <col min="10" max="16384" width="11.5546875" style="3"/>
  </cols>
  <sheetData>
    <row r="1" spans="1:8" x14ac:dyDescent="0.3">
      <c r="E1" s="2"/>
      <c r="H1" s="2"/>
    </row>
    <row r="2" spans="1:8" x14ac:dyDescent="0.3">
      <c r="E2" s="2"/>
    </row>
    <row r="3" spans="1:8" x14ac:dyDescent="0.3">
      <c r="B3" s="5"/>
      <c r="C3" s="5"/>
      <c r="E3" s="2"/>
      <c r="F3" s="5"/>
      <c r="G3" s="5"/>
      <c r="H3" s="2"/>
    </row>
    <row r="4" spans="1:8" x14ac:dyDescent="0.3">
      <c r="C4" s="5"/>
      <c r="D4" s="6"/>
      <c r="H4" s="2"/>
    </row>
    <row r="5" spans="1:8" ht="21" x14ac:dyDescent="0.4">
      <c r="A5" s="44" t="s">
        <v>0</v>
      </c>
      <c r="B5" s="44"/>
      <c r="C5" s="44"/>
      <c r="D5" s="44"/>
      <c r="E5" s="44"/>
      <c r="F5" s="44"/>
      <c r="G5" s="44"/>
      <c r="H5" s="44"/>
    </row>
    <row r="6" spans="1:8" ht="21" x14ac:dyDescent="0.4">
      <c r="A6" s="44" t="s">
        <v>99</v>
      </c>
      <c r="B6" s="44"/>
      <c r="C6" s="44"/>
      <c r="D6" s="44"/>
      <c r="E6" s="44"/>
      <c r="F6" s="44"/>
      <c r="G6" s="44"/>
      <c r="H6" s="44"/>
    </row>
    <row r="7" spans="1:8" ht="21" x14ac:dyDescent="0.4">
      <c r="A7" s="44" t="s">
        <v>1</v>
      </c>
      <c r="B7" s="44"/>
      <c r="C7" s="44"/>
      <c r="D7" s="44"/>
      <c r="E7" s="44"/>
      <c r="F7" s="44"/>
      <c r="G7" s="44"/>
      <c r="H7" s="44"/>
    </row>
    <row r="8" spans="1:8" ht="21" x14ac:dyDescent="0.4">
      <c r="A8" s="7"/>
      <c r="B8" s="7"/>
      <c r="C8" s="7"/>
      <c r="D8" s="7"/>
      <c r="E8" s="8"/>
      <c r="F8" s="7"/>
      <c r="G8" s="7"/>
      <c r="H8" s="7"/>
    </row>
    <row r="9" spans="1:8" ht="21" x14ac:dyDescent="0.4">
      <c r="A9" s="45" t="s">
        <v>2</v>
      </c>
      <c r="B9" s="45"/>
      <c r="C9" s="45"/>
      <c r="D9" s="45"/>
      <c r="E9" s="45"/>
      <c r="F9" s="45"/>
      <c r="G9" s="45"/>
      <c r="H9" s="45"/>
    </row>
    <row r="10" spans="1:8" s="15" customFormat="1" ht="78" x14ac:dyDescent="0.3">
      <c r="A10" s="9" t="s">
        <v>3</v>
      </c>
      <c r="B10" s="10" t="s">
        <v>4</v>
      </c>
      <c r="C10" s="10" t="s">
        <v>5</v>
      </c>
      <c r="D10" s="11" t="s">
        <v>6</v>
      </c>
      <c r="E10" s="12" t="s">
        <v>7</v>
      </c>
      <c r="F10" s="13" t="s">
        <v>8</v>
      </c>
      <c r="G10" s="13" t="s">
        <v>9</v>
      </c>
      <c r="H10" s="14" t="s">
        <v>10</v>
      </c>
    </row>
    <row r="11" spans="1:8" s="15" customFormat="1" ht="15.6" x14ac:dyDescent="0.3">
      <c r="A11" s="35" t="s">
        <v>77</v>
      </c>
      <c r="B11" s="36" t="s">
        <v>64</v>
      </c>
      <c r="C11" s="36" t="s">
        <v>96</v>
      </c>
      <c r="D11" s="37" t="s">
        <v>78</v>
      </c>
      <c r="E11" s="38">
        <v>124633.35</v>
      </c>
      <c r="F11" s="39" t="s">
        <v>105</v>
      </c>
      <c r="G11" s="33">
        <v>124633.35</v>
      </c>
      <c r="H11" s="19">
        <f t="shared" ref="H11:H51" si="0">+E11-G11</f>
        <v>0</v>
      </c>
    </row>
    <row r="12" spans="1:8" customFormat="1" ht="14.4" x14ac:dyDescent="0.3">
      <c r="A12" s="16" t="s">
        <v>11</v>
      </c>
      <c r="B12" s="40">
        <v>45110</v>
      </c>
      <c r="C12" s="41" t="s">
        <v>12</v>
      </c>
      <c r="D12" s="41" t="s">
        <v>114</v>
      </c>
      <c r="E12" s="17">
        <v>49761</v>
      </c>
      <c r="F12" s="18">
        <v>45050</v>
      </c>
      <c r="G12" s="17">
        <v>3149.25</v>
      </c>
      <c r="H12" s="19">
        <f t="shared" si="0"/>
        <v>46611.75</v>
      </c>
    </row>
    <row r="13" spans="1:8" customFormat="1" ht="36" customHeight="1" x14ac:dyDescent="0.3">
      <c r="A13" s="20" t="s">
        <v>13</v>
      </c>
      <c r="B13" s="21" t="s">
        <v>118</v>
      </c>
      <c r="C13" s="22" t="s">
        <v>14</v>
      </c>
      <c r="D13" s="22" t="s">
        <v>119</v>
      </c>
      <c r="E13" s="17">
        <f>715327.13+25739.91</f>
        <v>741067.04</v>
      </c>
      <c r="F13" s="21" t="s">
        <v>120</v>
      </c>
      <c r="G13" s="23">
        <v>741067.04</v>
      </c>
      <c r="H13" s="19">
        <f t="shared" si="0"/>
        <v>0</v>
      </c>
    </row>
    <row r="14" spans="1:8" customFormat="1" ht="14.4" x14ac:dyDescent="0.3">
      <c r="A14" s="20" t="s">
        <v>15</v>
      </c>
      <c r="B14" s="21">
        <v>44930</v>
      </c>
      <c r="C14" s="22" t="s">
        <v>16</v>
      </c>
      <c r="D14" s="16" t="s">
        <v>17</v>
      </c>
      <c r="E14" s="19">
        <f>1428700+666250+698750</f>
        <v>2793700</v>
      </c>
      <c r="F14" s="21">
        <v>45264</v>
      </c>
      <c r="G14" s="24">
        <f>648700+780000</f>
        <v>1428700</v>
      </c>
      <c r="H14" s="19">
        <f t="shared" si="0"/>
        <v>1365000</v>
      </c>
    </row>
    <row r="15" spans="1:8" customFormat="1" ht="14.4" x14ac:dyDescent="0.3">
      <c r="A15" s="20" t="s">
        <v>18</v>
      </c>
      <c r="B15" s="22" t="s">
        <v>121</v>
      </c>
      <c r="C15" s="22" t="s">
        <v>19</v>
      </c>
      <c r="D15" s="20" t="s">
        <v>122</v>
      </c>
      <c r="E15" s="17">
        <v>675</v>
      </c>
      <c r="F15" s="18" t="s">
        <v>123</v>
      </c>
      <c r="G15" s="23">
        <v>675</v>
      </c>
      <c r="H15" s="19">
        <f t="shared" si="0"/>
        <v>0</v>
      </c>
    </row>
    <row r="16" spans="1:8" customFormat="1" ht="14.4" x14ac:dyDescent="0.3">
      <c r="A16" s="20" t="s">
        <v>20</v>
      </c>
      <c r="B16" s="21">
        <v>44930</v>
      </c>
      <c r="C16" s="22" t="s">
        <v>106</v>
      </c>
      <c r="D16" s="20" t="s">
        <v>107</v>
      </c>
      <c r="E16" s="17">
        <v>600000</v>
      </c>
      <c r="F16" s="21" t="s">
        <v>104</v>
      </c>
      <c r="G16" s="23">
        <v>600000</v>
      </c>
      <c r="H16" s="19">
        <f>+E16-G16</f>
        <v>0</v>
      </c>
    </row>
    <row r="17" spans="1:8" customFormat="1" ht="14.4" x14ac:dyDescent="0.3">
      <c r="A17" s="20" t="s">
        <v>21</v>
      </c>
      <c r="B17" s="21" t="s">
        <v>22</v>
      </c>
      <c r="C17" s="22" t="s">
        <v>23</v>
      </c>
      <c r="D17" s="20" t="s">
        <v>24</v>
      </c>
      <c r="E17" s="17">
        <v>33024.32</v>
      </c>
      <c r="F17" s="17" t="s">
        <v>101</v>
      </c>
      <c r="G17" s="23">
        <v>0</v>
      </c>
      <c r="H17" s="19">
        <f t="shared" si="0"/>
        <v>33024.32</v>
      </c>
    </row>
    <row r="18" spans="1:8" customFormat="1" ht="14.4" x14ac:dyDescent="0.3">
      <c r="A18" s="20" t="s">
        <v>76</v>
      </c>
      <c r="B18" s="21" t="s">
        <v>63</v>
      </c>
      <c r="C18" s="20" t="s">
        <v>43</v>
      </c>
      <c r="D18" s="20" t="s">
        <v>100</v>
      </c>
      <c r="E18" s="17">
        <v>2497631.09</v>
      </c>
      <c r="F18" s="42" t="s">
        <v>101</v>
      </c>
      <c r="G18" s="23">
        <v>688327.07</v>
      </c>
      <c r="H18" s="19">
        <f t="shared" si="0"/>
        <v>1809304.02</v>
      </c>
    </row>
    <row r="19" spans="1:8" customFormat="1" ht="14.4" x14ac:dyDescent="0.3">
      <c r="A19" s="20" t="s">
        <v>25</v>
      </c>
      <c r="B19" s="21" t="s">
        <v>139</v>
      </c>
      <c r="C19" s="16" t="s">
        <v>26</v>
      </c>
      <c r="D19" s="20" t="s">
        <v>140</v>
      </c>
      <c r="E19" s="17">
        <f>660+675+660</f>
        <v>1995</v>
      </c>
      <c r="F19" s="17" t="s">
        <v>124</v>
      </c>
      <c r="G19" s="23">
        <f>660+660</f>
        <v>1320</v>
      </c>
      <c r="H19" s="19">
        <f t="shared" si="0"/>
        <v>675</v>
      </c>
    </row>
    <row r="20" spans="1:8" customFormat="1" ht="14.4" x14ac:dyDescent="0.3">
      <c r="A20" s="20" t="s">
        <v>86</v>
      </c>
      <c r="B20" s="21" t="s">
        <v>146</v>
      </c>
      <c r="C20" s="16" t="s">
        <v>147</v>
      </c>
      <c r="D20" s="20" t="s">
        <v>148</v>
      </c>
      <c r="E20" s="17">
        <f>9964.83+7785.61+16820.72</f>
        <v>34571.160000000003</v>
      </c>
      <c r="F20" s="17" t="s">
        <v>120</v>
      </c>
      <c r="G20" s="23">
        <v>34571.160000000003</v>
      </c>
      <c r="H20" s="19">
        <f>+E20-G20</f>
        <v>0</v>
      </c>
    </row>
    <row r="21" spans="1:8" customFormat="1" ht="14.4" x14ac:dyDescent="0.3">
      <c r="A21" s="20" t="s">
        <v>155</v>
      </c>
      <c r="B21" s="21" t="s">
        <v>67</v>
      </c>
      <c r="C21" s="16" t="s">
        <v>156</v>
      </c>
      <c r="D21" s="20" t="s">
        <v>157</v>
      </c>
      <c r="E21" s="17">
        <v>15424.5</v>
      </c>
      <c r="F21" s="17" t="s">
        <v>120</v>
      </c>
      <c r="G21" s="23">
        <v>15424.5</v>
      </c>
      <c r="H21" s="19">
        <f>+E21-G21</f>
        <v>0</v>
      </c>
    </row>
    <row r="22" spans="1:8" customFormat="1" ht="17.25" customHeight="1" x14ac:dyDescent="0.3">
      <c r="A22" s="20" t="s">
        <v>27</v>
      </c>
      <c r="B22" s="21" t="s">
        <v>158</v>
      </c>
      <c r="C22" s="16" t="s">
        <v>28</v>
      </c>
      <c r="D22" s="20" t="s">
        <v>159</v>
      </c>
      <c r="E22" s="17">
        <f>900.63+382983.05</f>
        <v>383883.68</v>
      </c>
      <c r="F22" s="17" t="s">
        <v>101</v>
      </c>
      <c r="G22" s="23">
        <v>0</v>
      </c>
      <c r="H22" s="19">
        <f t="shared" si="0"/>
        <v>383883.68</v>
      </c>
    </row>
    <row r="23" spans="1:8" customFormat="1" ht="17.25" customHeight="1" x14ac:dyDescent="0.3">
      <c r="A23" s="16" t="s">
        <v>29</v>
      </c>
      <c r="B23" s="40" t="s">
        <v>102</v>
      </c>
      <c r="C23" s="41" t="s">
        <v>56</v>
      </c>
      <c r="D23" s="16" t="s">
        <v>103</v>
      </c>
      <c r="E23" s="31">
        <f>3462.59+262469.25+3466.04+255915.5</f>
        <v>525313.38</v>
      </c>
      <c r="F23" s="18" t="s">
        <v>104</v>
      </c>
      <c r="G23" s="34">
        <f>3462.59+262469.25</f>
        <v>265931.84000000003</v>
      </c>
      <c r="H23" s="31">
        <f t="shared" si="0"/>
        <v>259381.53999999998</v>
      </c>
    </row>
    <row r="24" spans="1:8" customFormat="1" ht="18" customHeight="1" x14ac:dyDescent="0.3">
      <c r="A24" s="20" t="s">
        <v>30</v>
      </c>
      <c r="B24" s="21" t="s">
        <v>152</v>
      </c>
      <c r="C24" s="22" t="s">
        <v>31</v>
      </c>
      <c r="D24" s="16" t="s">
        <v>153</v>
      </c>
      <c r="E24" s="19">
        <v>690254</v>
      </c>
      <c r="F24" s="18">
        <v>45142</v>
      </c>
      <c r="G24" s="24">
        <f>43685.6+62408</f>
        <v>106093.6</v>
      </c>
      <c r="H24" s="31">
        <f t="shared" si="0"/>
        <v>584160.4</v>
      </c>
    </row>
    <row r="25" spans="1:8" customFormat="1" ht="14.4" x14ac:dyDescent="0.3">
      <c r="A25" s="20" t="s">
        <v>32</v>
      </c>
      <c r="B25" s="21" t="s">
        <v>33</v>
      </c>
      <c r="C25" s="16" t="s">
        <v>34</v>
      </c>
      <c r="D25" s="20" t="s">
        <v>74</v>
      </c>
      <c r="E25" s="17">
        <v>32280</v>
      </c>
      <c r="F25" s="17" t="s">
        <v>63</v>
      </c>
      <c r="G25" s="23">
        <v>0</v>
      </c>
      <c r="H25" s="19">
        <f t="shared" si="0"/>
        <v>32280</v>
      </c>
    </row>
    <row r="26" spans="1:8" customFormat="1" ht="14.4" x14ac:dyDescent="0.3">
      <c r="A26" s="20" t="s">
        <v>35</v>
      </c>
      <c r="B26" s="21" t="s">
        <v>137</v>
      </c>
      <c r="C26" s="16" t="s">
        <v>36</v>
      </c>
      <c r="D26" s="20" t="s">
        <v>138</v>
      </c>
      <c r="E26" s="17">
        <f>270314.59+269183.11</f>
        <v>539497.69999999995</v>
      </c>
      <c r="F26" s="21" t="s">
        <v>109</v>
      </c>
      <c r="G26" s="23">
        <v>270314.59000000003</v>
      </c>
      <c r="H26" s="19">
        <f t="shared" si="0"/>
        <v>269183.10999999993</v>
      </c>
    </row>
    <row r="27" spans="1:8" customFormat="1" ht="14.4" x14ac:dyDescent="0.3">
      <c r="A27" s="20" t="s">
        <v>115</v>
      </c>
      <c r="B27" s="21" t="s">
        <v>116</v>
      </c>
      <c r="C27" s="16" t="s">
        <v>68</v>
      </c>
      <c r="D27" s="20" t="s">
        <v>117</v>
      </c>
      <c r="E27" s="17">
        <v>21439.46</v>
      </c>
      <c r="F27" s="21">
        <v>45081</v>
      </c>
      <c r="G27" s="23">
        <f>9492+11947.46</f>
        <v>21439.46</v>
      </c>
      <c r="H27" s="19">
        <f t="shared" si="0"/>
        <v>0</v>
      </c>
    </row>
    <row r="28" spans="1:8" customFormat="1" ht="14.4" x14ac:dyDescent="0.3">
      <c r="A28" s="20" t="s">
        <v>37</v>
      </c>
      <c r="B28" s="21">
        <v>44929</v>
      </c>
      <c r="C28" s="22" t="s">
        <v>38</v>
      </c>
      <c r="D28" s="20" t="s">
        <v>72</v>
      </c>
      <c r="E28" s="19">
        <v>277869.74</v>
      </c>
      <c r="F28" s="17" t="s">
        <v>63</v>
      </c>
      <c r="G28" s="24">
        <v>0</v>
      </c>
      <c r="H28" s="19">
        <f t="shared" si="0"/>
        <v>277869.74</v>
      </c>
    </row>
    <row r="29" spans="1:8" customFormat="1" ht="14.4" x14ac:dyDescent="0.3">
      <c r="A29" s="20" t="s">
        <v>92</v>
      </c>
      <c r="B29" s="21" t="s">
        <v>145</v>
      </c>
      <c r="C29" s="22" t="s">
        <v>98</v>
      </c>
      <c r="D29" s="20" t="s">
        <v>93</v>
      </c>
      <c r="E29" s="19">
        <v>57065</v>
      </c>
      <c r="F29" s="17" t="s">
        <v>120</v>
      </c>
      <c r="G29" s="24">
        <v>57065</v>
      </c>
      <c r="H29" s="19">
        <f t="shared" si="0"/>
        <v>0</v>
      </c>
    </row>
    <row r="30" spans="1:8" customFormat="1" ht="14.4" x14ac:dyDescent="0.3">
      <c r="A30" s="20" t="s">
        <v>40</v>
      </c>
      <c r="B30" s="22" t="s">
        <v>66</v>
      </c>
      <c r="C30" s="22" t="s">
        <v>39</v>
      </c>
      <c r="D30" s="20" t="s">
        <v>73</v>
      </c>
      <c r="E30" s="19">
        <v>8136</v>
      </c>
      <c r="F30" s="18">
        <v>45050</v>
      </c>
      <c r="G30" s="24">
        <v>8136</v>
      </c>
      <c r="H30" s="19">
        <f t="shared" si="0"/>
        <v>0</v>
      </c>
    </row>
    <row r="31" spans="1:8" customFormat="1" ht="14.4" x14ac:dyDescent="0.3">
      <c r="A31" s="20" t="s">
        <v>160</v>
      </c>
      <c r="B31" s="22" t="s">
        <v>167</v>
      </c>
      <c r="C31" s="22" t="s">
        <v>168</v>
      </c>
      <c r="D31" s="20" t="s">
        <v>169</v>
      </c>
      <c r="E31" s="19">
        <f>2820.48+11180.22</f>
        <v>14000.699999999999</v>
      </c>
      <c r="F31" s="18" t="s">
        <v>101</v>
      </c>
      <c r="G31" s="24">
        <v>0</v>
      </c>
      <c r="H31" s="19">
        <f t="shared" si="0"/>
        <v>14000.699999999999</v>
      </c>
    </row>
    <row r="32" spans="1:8" customFormat="1" ht="14.4" x14ac:dyDescent="0.3">
      <c r="A32" s="20" t="s">
        <v>41</v>
      </c>
      <c r="B32" s="21">
        <v>44930</v>
      </c>
      <c r="C32" s="20" t="s">
        <v>42</v>
      </c>
      <c r="D32" s="20" t="s">
        <v>149</v>
      </c>
      <c r="E32" s="17">
        <f>161672.65+40870.75+40870.75</f>
        <v>243414.15</v>
      </c>
      <c r="F32" s="18" t="s">
        <v>134</v>
      </c>
      <c r="G32" s="23">
        <v>243414.15</v>
      </c>
      <c r="H32" s="19">
        <f t="shared" si="0"/>
        <v>0</v>
      </c>
    </row>
    <row r="33" spans="1:9" customFormat="1" ht="14.4" x14ac:dyDescent="0.3">
      <c r="A33" s="20" t="s">
        <v>94</v>
      </c>
      <c r="B33" s="21" t="s">
        <v>108</v>
      </c>
      <c r="C33" s="20" t="s">
        <v>97</v>
      </c>
      <c r="D33" s="20" t="s">
        <v>95</v>
      </c>
      <c r="E33" s="17">
        <v>190000</v>
      </c>
      <c r="F33" s="18" t="s">
        <v>109</v>
      </c>
      <c r="G33" s="23">
        <v>190000</v>
      </c>
      <c r="H33" s="19">
        <f t="shared" si="0"/>
        <v>0</v>
      </c>
    </row>
    <row r="34" spans="1:9" customFormat="1" ht="14.4" x14ac:dyDescent="0.3">
      <c r="A34" s="20" t="s">
        <v>82</v>
      </c>
      <c r="B34" s="21" t="s">
        <v>83</v>
      </c>
      <c r="C34" s="20" t="s">
        <v>84</v>
      </c>
      <c r="D34" s="20" t="s">
        <v>85</v>
      </c>
      <c r="E34" s="17">
        <v>39271.03</v>
      </c>
      <c r="F34" s="18">
        <v>45050</v>
      </c>
      <c r="G34" s="23">
        <f>39270.69+0.34</f>
        <v>39271.03</v>
      </c>
      <c r="H34" s="19">
        <f t="shared" si="0"/>
        <v>0</v>
      </c>
    </row>
    <row r="35" spans="1:9" customFormat="1" ht="14.4" x14ac:dyDescent="0.3">
      <c r="A35" s="20" t="s">
        <v>79</v>
      </c>
      <c r="B35" s="21" t="s">
        <v>69</v>
      </c>
      <c r="C35" s="20" t="s">
        <v>80</v>
      </c>
      <c r="D35" s="20" t="s">
        <v>81</v>
      </c>
      <c r="E35" s="17">
        <v>20204.400000000001</v>
      </c>
      <c r="F35" s="18">
        <v>45050</v>
      </c>
      <c r="G35" s="23">
        <v>20204.400000000001</v>
      </c>
      <c r="H35" s="19">
        <f t="shared" si="0"/>
        <v>0</v>
      </c>
    </row>
    <row r="36" spans="1:9" customFormat="1" ht="14.4" x14ac:dyDescent="0.3">
      <c r="A36" s="20" t="s">
        <v>110</v>
      </c>
      <c r="B36" s="21">
        <v>45050</v>
      </c>
      <c r="C36" s="20" t="s">
        <v>111</v>
      </c>
      <c r="D36" s="20" t="s">
        <v>112</v>
      </c>
      <c r="E36" s="17">
        <v>33843.5</v>
      </c>
      <c r="F36" s="18" t="s">
        <v>113</v>
      </c>
      <c r="G36" s="23">
        <v>33843.5</v>
      </c>
      <c r="H36" s="19">
        <f t="shared" si="0"/>
        <v>0</v>
      </c>
    </row>
    <row r="37" spans="1:9" customFormat="1" ht="14.4" x14ac:dyDescent="0.3">
      <c r="A37" s="20" t="s">
        <v>44</v>
      </c>
      <c r="B37" s="21" t="s">
        <v>63</v>
      </c>
      <c r="C37" s="20" t="s">
        <v>43</v>
      </c>
      <c r="D37" s="20" t="s">
        <v>154</v>
      </c>
      <c r="E37" s="19">
        <v>261518.07</v>
      </c>
      <c r="F37" s="18" t="s">
        <v>101</v>
      </c>
      <c r="G37" s="24">
        <v>44559.96</v>
      </c>
      <c r="H37" s="19">
        <f t="shared" si="0"/>
        <v>216958.11000000002</v>
      </c>
    </row>
    <row r="38" spans="1:9" customFormat="1" ht="14.4" x14ac:dyDescent="0.3">
      <c r="A38" s="20" t="s">
        <v>131</v>
      </c>
      <c r="B38" s="21" t="s">
        <v>70</v>
      </c>
      <c r="C38" s="20" t="s">
        <v>132</v>
      </c>
      <c r="D38" s="20" t="s">
        <v>133</v>
      </c>
      <c r="E38" s="19">
        <v>23187.8</v>
      </c>
      <c r="F38" s="18" t="s">
        <v>134</v>
      </c>
      <c r="G38" s="24">
        <v>23187.8</v>
      </c>
      <c r="H38" s="19">
        <f t="shared" si="0"/>
        <v>0</v>
      </c>
    </row>
    <row r="39" spans="1:9" customFormat="1" ht="14.4" x14ac:dyDescent="0.3">
      <c r="A39" s="20" t="s">
        <v>57</v>
      </c>
      <c r="B39" s="21">
        <v>45171</v>
      </c>
      <c r="C39" s="20" t="s">
        <v>60</v>
      </c>
      <c r="D39" s="20" t="s">
        <v>58</v>
      </c>
      <c r="E39" s="19">
        <v>618323.13</v>
      </c>
      <c r="F39" s="17" t="s">
        <v>63</v>
      </c>
      <c r="G39" s="24"/>
      <c r="H39" s="19">
        <f t="shared" si="0"/>
        <v>618323.13</v>
      </c>
    </row>
    <row r="40" spans="1:9" customFormat="1" ht="14.4" x14ac:dyDescent="0.3">
      <c r="A40" s="20" t="s">
        <v>87</v>
      </c>
      <c r="B40" s="21" t="s">
        <v>65</v>
      </c>
      <c r="C40" s="22" t="s">
        <v>39</v>
      </c>
      <c r="D40" s="20" t="s">
        <v>88</v>
      </c>
      <c r="E40" s="19">
        <v>138483.70000000001</v>
      </c>
      <c r="F40" s="18">
        <v>45050</v>
      </c>
      <c r="G40" s="24">
        <v>138483.70000000001</v>
      </c>
      <c r="H40" s="19">
        <f t="shared" si="0"/>
        <v>0</v>
      </c>
    </row>
    <row r="41" spans="1:9" customFormat="1" ht="14.4" x14ac:dyDescent="0.3">
      <c r="A41" s="20" t="s">
        <v>59</v>
      </c>
      <c r="B41" s="21" t="s">
        <v>55</v>
      </c>
      <c r="C41" s="20" t="s">
        <v>62</v>
      </c>
      <c r="D41" s="20" t="s">
        <v>61</v>
      </c>
      <c r="E41" s="19">
        <v>240</v>
      </c>
      <c r="F41" s="17" t="s">
        <v>54</v>
      </c>
      <c r="G41" s="24">
        <v>0</v>
      </c>
      <c r="H41" s="19">
        <f t="shared" si="0"/>
        <v>240</v>
      </c>
    </row>
    <row r="42" spans="1:9" customFormat="1" ht="14.4" x14ac:dyDescent="0.3">
      <c r="A42" s="20" t="s">
        <v>89</v>
      </c>
      <c r="B42" s="21" t="s">
        <v>66</v>
      </c>
      <c r="C42" s="20" t="s">
        <v>90</v>
      </c>
      <c r="D42" s="20" t="s">
        <v>91</v>
      </c>
      <c r="E42" s="19">
        <v>16570.400000000001</v>
      </c>
      <c r="F42" s="18">
        <v>45081</v>
      </c>
      <c r="G42" s="24">
        <v>16570.400000000001</v>
      </c>
      <c r="H42" s="19">
        <f t="shared" si="0"/>
        <v>0</v>
      </c>
    </row>
    <row r="43" spans="1:9" customFormat="1" ht="14.4" x14ac:dyDescent="0.3">
      <c r="A43" s="20" t="s">
        <v>45</v>
      </c>
      <c r="B43" s="22" t="s">
        <v>150</v>
      </c>
      <c r="C43" s="22" t="s">
        <v>46</v>
      </c>
      <c r="D43" s="20" t="s">
        <v>151</v>
      </c>
      <c r="E43" s="19">
        <v>614233.05000000005</v>
      </c>
      <c r="F43" s="30">
        <v>45111</v>
      </c>
      <c r="G43" s="23">
        <f>230775+182372.85</f>
        <v>413147.85</v>
      </c>
      <c r="H43" s="19">
        <f t="shared" si="0"/>
        <v>201085.20000000007</v>
      </c>
      <c r="I43" s="25"/>
    </row>
    <row r="44" spans="1:9" customFormat="1" ht="14.4" x14ac:dyDescent="0.3">
      <c r="A44" s="20" t="s">
        <v>161</v>
      </c>
      <c r="B44" s="22" t="s">
        <v>105</v>
      </c>
      <c r="C44" s="22" t="s">
        <v>166</v>
      </c>
      <c r="D44" s="20" t="s">
        <v>162</v>
      </c>
      <c r="E44" s="19">
        <v>1001755</v>
      </c>
      <c r="F44" s="30" t="s">
        <v>101</v>
      </c>
      <c r="G44" s="23">
        <v>0</v>
      </c>
      <c r="H44" s="19">
        <f t="shared" si="0"/>
        <v>1001755</v>
      </c>
      <c r="I44" s="25"/>
    </row>
    <row r="45" spans="1:9" customFormat="1" ht="14.4" x14ac:dyDescent="0.3">
      <c r="A45" s="20" t="s">
        <v>47</v>
      </c>
      <c r="B45" s="21" t="s">
        <v>141</v>
      </c>
      <c r="C45" s="43" t="s">
        <v>142</v>
      </c>
      <c r="D45" s="20" t="s">
        <v>143</v>
      </c>
      <c r="E45" s="17">
        <f>6730.44+6070.29</f>
        <v>12800.73</v>
      </c>
      <c r="F45" s="21" t="s">
        <v>101</v>
      </c>
      <c r="G45" s="17">
        <v>12800.73</v>
      </c>
      <c r="H45" s="17">
        <f t="shared" si="0"/>
        <v>0</v>
      </c>
    </row>
    <row r="46" spans="1:9" customFormat="1" ht="14.4" x14ac:dyDescent="0.3">
      <c r="A46" s="20" t="s">
        <v>125</v>
      </c>
      <c r="B46" s="21" t="s">
        <v>75</v>
      </c>
      <c r="C46" s="43" t="s">
        <v>126</v>
      </c>
      <c r="D46" s="20" t="s">
        <v>127</v>
      </c>
      <c r="E46" s="17">
        <v>1462.05</v>
      </c>
      <c r="F46" s="21" t="s">
        <v>120</v>
      </c>
      <c r="G46" s="17">
        <v>1462.05</v>
      </c>
      <c r="H46" s="17">
        <f t="shared" si="0"/>
        <v>0</v>
      </c>
    </row>
    <row r="47" spans="1:9" s="26" customFormat="1" ht="14.4" x14ac:dyDescent="0.3">
      <c r="A47" s="20" t="s">
        <v>48</v>
      </c>
      <c r="B47" s="21" t="s">
        <v>70</v>
      </c>
      <c r="C47" s="20" t="s">
        <v>49</v>
      </c>
      <c r="D47" s="20" t="s">
        <v>144</v>
      </c>
      <c r="E47" s="19">
        <v>53427.199999999997</v>
      </c>
      <c r="F47" s="18" t="s">
        <v>113</v>
      </c>
      <c r="G47" s="24">
        <f>9877.68+9877.68+9877.68</f>
        <v>29633.040000000001</v>
      </c>
      <c r="H47" s="19">
        <f>+E47-G47</f>
        <v>23794.159999999996</v>
      </c>
    </row>
    <row r="48" spans="1:9" s="26" customFormat="1" ht="14.4" x14ac:dyDescent="0.3">
      <c r="A48" s="20" t="s">
        <v>163</v>
      </c>
      <c r="B48" s="21">
        <v>45020</v>
      </c>
      <c r="C48" s="20" t="s">
        <v>165</v>
      </c>
      <c r="D48" s="20" t="s">
        <v>164</v>
      </c>
      <c r="E48" s="19">
        <v>23853.58</v>
      </c>
      <c r="F48" s="19" t="s">
        <v>101</v>
      </c>
      <c r="G48" s="24">
        <v>0</v>
      </c>
      <c r="H48" s="19">
        <f>+E48-G48+0.01</f>
        <v>23853.59</v>
      </c>
    </row>
    <row r="49" spans="1:9" s="26" customFormat="1" ht="14.4" x14ac:dyDescent="0.3">
      <c r="A49" s="20" t="s">
        <v>50</v>
      </c>
      <c r="B49" s="21">
        <v>44929</v>
      </c>
      <c r="C49" s="16" t="s">
        <v>28</v>
      </c>
      <c r="D49" s="20" t="s">
        <v>71</v>
      </c>
      <c r="E49" s="19">
        <v>160357.07</v>
      </c>
      <c r="F49" s="18" t="s">
        <v>63</v>
      </c>
      <c r="G49" s="24">
        <v>0</v>
      </c>
      <c r="H49" s="19">
        <f t="shared" si="0"/>
        <v>160357.07</v>
      </c>
    </row>
    <row r="50" spans="1:9" s="26" customFormat="1" ht="14.4" x14ac:dyDescent="0.3">
      <c r="A50" s="20" t="s">
        <v>128</v>
      </c>
      <c r="B50" s="21">
        <v>44929</v>
      </c>
      <c r="C50" s="16" t="s">
        <v>129</v>
      </c>
      <c r="D50" s="20" t="s">
        <v>130</v>
      </c>
      <c r="E50" s="19">
        <v>193146.4</v>
      </c>
      <c r="F50" s="18" t="s">
        <v>113</v>
      </c>
      <c r="G50" s="24">
        <v>193146.4</v>
      </c>
      <c r="H50" s="19">
        <f t="shared" si="0"/>
        <v>0</v>
      </c>
    </row>
    <row r="51" spans="1:9" customFormat="1" ht="14.4" x14ac:dyDescent="0.3">
      <c r="A51" s="20" t="s">
        <v>51</v>
      </c>
      <c r="B51" s="20" t="s">
        <v>135</v>
      </c>
      <c r="C51" s="16" t="s">
        <v>52</v>
      </c>
      <c r="D51" s="20" t="s">
        <v>136</v>
      </c>
      <c r="E51" s="17">
        <v>79240.13</v>
      </c>
      <c r="F51" s="18">
        <v>45264</v>
      </c>
      <c r="G51" s="23">
        <v>79240.13</v>
      </c>
      <c r="H51" s="19">
        <f t="shared" si="0"/>
        <v>0</v>
      </c>
    </row>
    <row r="52" spans="1:9" customFormat="1" ht="14.4" x14ac:dyDescent="0.3">
      <c r="A52" s="20"/>
      <c r="B52" s="21"/>
      <c r="C52" s="16"/>
      <c r="D52" s="20"/>
      <c r="E52" s="17"/>
      <c r="F52" s="18"/>
      <c r="G52" s="23"/>
      <c r="H52" s="19"/>
    </row>
    <row r="53" spans="1:9" ht="22.95" customHeight="1" x14ac:dyDescent="0.3">
      <c r="A53" s="27" t="s">
        <v>53</v>
      </c>
      <c r="B53" s="27"/>
      <c r="C53" s="27"/>
      <c r="D53" s="27"/>
      <c r="E53" s="28">
        <f>SUM(E11:E52)</f>
        <v>13167553.510000004</v>
      </c>
      <c r="F53" s="28"/>
      <c r="G53" s="28">
        <f>SUM(G11:G52)</f>
        <v>5845813.0000000019</v>
      </c>
      <c r="H53" s="28">
        <f>SUM(H11:H52)</f>
        <v>7321740.5200000014</v>
      </c>
      <c r="I53" s="32"/>
    </row>
    <row r="54" spans="1:9" x14ac:dyDescent="0.3">
      <c r="G54" s="4"/>
    </row>
    <row r="55" spans="1:9" x14ac:dyDescent="0.3">
      <c r="D55" s="29"/>
      <c r="G55" s="29"/>
      <c r="I55" s="32"/>
    </row>
    <row r="56" spans="1:9" x14ac:dyDescent="0.3">
      <c r="G56" s="29"/>
    </row>
    <row r="57" spans="1:9" ht="14.4" x14ac:dyDescent="0.3">
      <c r="E57"/>
    </row>
    <row r="58" spans="1:9" x14ac:dyDescent="0.3">
      <c r="C58" s="4"/>
    </row>
    <row r="59" spans="1:9" x14ac:dyDescent="0.3">
      <c r="C59" s="29"/>
    </row>
  </sheetData>
  <autoFilter ref="A10:H51" xr:uid="{00000000-0009-0000-0000-000000000000}">
    <sortState xmlns:xlrd2="http://schemas.microsoft.com/office/spreadsheetml/2017/richdata2" ref="A11:H51">
      <sortCondition ref="A10:A51"/>
    </sortState>
  </autoFilter>
  <mergeCells count="4">
    <mergeCell ref="A5:H5"/>
    <mergeCell ref="A6:H6"/>
    <mergeCell ref="A7:H7"/>
    <mergeCell ref="A9:H9"/>
  </mergeCells>
  <phoneticPr fontId="11" type="noConversion"/>
  <conditionalFormatting sqref="C51:C52">
    <cfRule type="duplicateValues" dxfId="0" priority="1"/>
  </conditionalFormatting>
  <pageMargins left="0.7" right="0.7" top="0.75" bottom="0.75" header="0.3" footer="0.3"/>
  <pageSetup paperSize="9" scale="50" fitToHeight="0" orientation="landscape" r:id="rId1"/>
  <headerFooter>
    <oddFooter>&amp;R&amp;P/&amp;N</oddFooter>
  </headerFooter>
  <ignoredErrors>
    <ignoredError sqref="B15" twoDigitTextYear="1"/>
    <ignoredError sqref="H4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49814-3798-48E9-AD3A-D7D294C12F1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abf3335f-e4f0-4829-9abc-95a146d64f38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ABRIL-2023</vt:lpstr>
      <vt:lpstr>'ABRIL-2023'!Títulos_a_imprimir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Raquel Figuereo</cp:lastModifiedBy>
  <cp:lastPrinted>2023-05-12T13:28:28Z</cp:lastPrinted>
  <dcterms:created xsi:type="dcterms:W3CDTF">2023-02-06T15:07:28Z</dcterms:created>
  <dcterms:modified xsi:type="dcterms:W3CDTF">2023-05-12T13:28:38Z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