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8_{858E2313-1B0B-448F-8C37-EEA357E8D2C9}" xr6:coauthVersionLast="47" xr6:coauthVersionMax="47" xr10:uidLastSave="{00000000-0000-0000-0000-000000000000}"/>
  <bookViews>
    <workbookView xWindow="-120" yWindow="-120" windowWidth="29040" windowHeight="15840" xr2:uid="{89689411-BA17-4328-A5C1-E95BE319531B}"/>
  </bookViews>
  <sheets>
    <sheet name="SEPTIEMBRE" sheetId="2" r:id="rId1"/>
  </sheets>
  <definedNames>
    <definedName name="_xlnm._FilterDatabase" localSheetId="0" hidden="1">SEPTIEMBRE!$A$8:$H$54</definedName>
    <definedName name="_xlnm.Print_Titles" localSheetId="0">SEPTIEMBRE!$1:$8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H37" i="2"/>
  <c r="H52" i="2"/>
  <c r="H50" i="2"/>
  <c r="H40" i="2"/>
  <c r="H13" i="2"/>
  <c r="E11" i="2"/>
  <c r="H39" i="2" l="1"/>
  <c r="H36" i="2"/>
  <c r="H22" i="2"/>
  <c r="H32" i="2"/>
  <c r="G21" i="2"/>
  <c r="E21" i="2"/>
  <c r="E44" i="2"/>
  <c r="G46" i="2"/>
  <c r="E47" i="2"/>
  <c r="E20" i="2" l="1"/>
  <c r="E10" i="2"/>
  <c r="G53" i="2"/>
  <c r="E17" i="2"/>
  <c r="E38" i="2" l="1"/>
  <c r="E33" i="2"/>
  <c r="G34" i="2"/>
  <c r="E34" i="2"/>
  <c r="G27" i="2"/>
  <c r="G55" i="2" s="1"/>
  <c r="E18" i="2"/>
  <c r="E31" i="2"/>
  <c r="G31" i="2"/>
  <c r="E54" i="2"/>
  <c r="H34" i="2" l="1"/>
  <c r="H43" i="2"/>
  <c r="H35" i="2"/>
  <c r="H29" i="2"/>
  <c r="H26" i="2"/>
  <c r="H18" i="2"/>
  <c r="H20" i="2"/>
  <c r="H30" i="2"/>
  <c r="E45" i="2"/>
  <c r="H47" i="2"/>
  <c r="H44" i="2"/>
  <c r="H38" i="2"/>
  <c r="E55" i="2" l="1"/>
  <c r="H42" i="2" l="1"/>
  <c r="H11" i="2"/>
  <c r="H41" i="2"/>
  <c r="H12" i="2"/>
  <c r="H9" i="2"/>
  <c r="H51" i="2"/>
  <c r="H21" i="2"/>
  <c r="H10" i="2"/>
  <c r="H48" i="2"/>
  <c r="H33" i="2"/>
  <c r="H54" i="2" l="1"/>
  <c r="H53" i="2"/>
  <c r="H49" i="2"/>
  <c r="H46" i="2"/>
  <c r="H45" i="2"/>
  <c r="H31" i="2"/>
  <c r="H28" i="2"/>
  <c r="H27" i="2"/>
  <c r="H25" i="2"/>
  <c r="H24" i="2"/>
  <c r="H23" i="2"/>
  <c r="H19" i="2"/>
  <c r="H16" i="2"/>
  <c r="H14" i="2"/>
  <c r="H17" i="2" l="1"/>
  <c r="H55" i="2" s="1"/>
</calcChain>
</file>

<file path=xl/sharedStrings.xml><?xml version="1.0" encoding="utf-8"?>
<sst xmlns="http://schemas.openxmlformats.org/spreadsheetml/2006/main" count="215" uniqueCount="182">
  <si>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</si>
  <si>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</si>
  <si>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</si>
  <si>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</si>
  <si>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</si>
  <si>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</si>
  <si>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</si>
  <si>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</si>
  <si>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</si>
  <si>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</si>
  <si>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</si>
  <si>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 xml:space="preserve">Agua para la institucion. </t>
  </si>
  <si>
    <t>ALTICE DOMINICANA, SA</t>
  </si>
  <si>
    <t>P/Servicios telefónicos (FLOTA) y 809-185-4528.</t>
  </si>
  <si>
    <t>ASOC. DOMINICANA DE ZONAS FRANCAS (ADOZONA)</t>
  </si>
  <si>
    <t>BANCO DE RESERVAS DE LA REP. DOM.</t>
  </si>
  <si>
    <t xml:space="preserve">BUG BYE SRL </t>
  </si>
  <si>
    <t>Servicios de fumigacion.</t>
  </si>
  <si>
    <t>CAASD</t>
  </si>
  <si>
    <t>CENTRO AUTOMOTRIZ REMESA, SRL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</si>
  <si>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</si>
  <si>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</si>
  <si>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</si>
  <si>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</si>
  <si>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ELEVADORES DEL NORTE</t>
  </si>
  <si>
    <t>Servicios de mantenimiento ascensores.</t>
  </si>
  <si>
    <t>EMPRESA DISTRIBUIDORA DE ELECTRICIDAD DEL ESTE S.A</t>
  </si>
  <si>
    <t>FUNDACION UNIVERSITARIA IBEROAMERICANA (FUNIBER)</t>
  </si>
  <si>
    <t>HUMANO SEGUROS S A</t>
  </si>
  <si>
    <t>P/Servicios  Seguros Médico y de vida.</t>
  </si>
  <si>
    <t>Servicios alimenticios.</t>
  </si>
  <si>
    <t xml:space="preserve">LA COCINA DE DONA MARY </t>
  </si>
  <si>
    <t>ROOT FOCUS SRL</t>
  </si>
  <si>
    <t>P/Servicios asesoria norma ISO.</t>
  </si>
  <si>
    <t>SKETCHPROM SRL</t>
  </si>
  <si>
    <t>Servicios de alquiler equipos de oficina.</t>
  </si>
  <si>
    <t xml:space="preserve">VIAMAR </t>
  </si>
  <si>
    <t>WINDTELECOM, SA</t>
  </si>
  <si>
    <t>P/ Servicios de internet para la institución.</t>
  </si>
  <si>
    <t>TOTAL</t>
  </si>
  <si>
    <t>P/Servicios de internet No. 829-110-6594,0829-118-1864,  CENTRAL TELEF. correspondiente al 2023.</t>
  </si>
  <si>
    <t>PREBEA S A</t>
  </si>
  <si>
    <t>P/servicio de funeraria.</t>
  </si>
  <si>
    <t>CONT2886/22</t>
  </si>
  <si>
    <t>C &amp; C TECHNOLODY SUPPLY SRL</t>
  </si>
  <si>
    <t>ISLA DOMINICANA DE PETROLEO CORPORACION</t>
  </si>
  <si>
    <t>P/Completivo flotilla de combustible.</t>
  </si>
  <si>
    <t>SERVICES TRAVEL</t>
  </si>
  <si>
    <t>Seguro de viajes.</t>
  </si>
  <si>
    <t>CERT741508/22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</si>
  <si>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</si>
  <si>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</si>
  <si>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</si>
  <si>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</si>
  <si>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</si>
  <si>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>Seguro medico opcional empleados.</t>
  </si>
  <si>
    <t>CENTRO CUESTA NACIONAL, C POR A.</t>
  </si>
  <si>
    <t xml:space="preserve">FLORISTERIA ZUNIFLOR SRL </t>
  </si>
  <si>
    <t>31/07/23</t>
  </si>
  <si>
    <t xml:space="preserve">TRES TINTAS, PAPELERIA </t>
  </si>
  <si>
    <t>P/Compra de articulos promcionales de la institucion.</t>
  </si>
  <si>
    <t>SETI &amp; SIDIF DOMINICANA SRL</t>
  </si>
  <si>
    <t>Pago avance actualizacion software mesa de servicios.</t>
  </si>
  <si>
    <t>P/Compra articulos ferrteros p/uso de la institucion.</t>
  </si>
  <si>
    <t xml:space="preserve">SEGUROS BANRESERVAS </t>
  </si>
  <si>
    <t>03/08/23</t>
  </si>
  <si>
    <t>P/Renovacion segurso de vehiculos de la institucion.</t>
  </si>
  <si>
    <t>B15000043518</t>
  </si>
  <si>
    <t>22/08/23</t>
  </si>
  <si>
    <t>SERVICIOS E INSTALACIONES TECNICAS SRL</t>
  </si>
  <si>
    <t>P/Mantenimiento de ascensor de la institucion.</t>
  </si>
  <si>
    <t>15/08/23</t>
  </si>
  <si>
    <t>P/floricultura para uso de la institucion.</t>
  </si>
  <si>
    <t>GRUPO BVC SRL</t>
  </si>
  <si>
    <t>P/Mantenimiento aires acondicionado.</t>
  </si>
  <si>
    <t>24/08/23</t>
  </si>
  <si>
    <t>FL BETANCES Y ASOCIADOS SRL</t>
  </si>
  <si>
    <t>GRAFICA WILLIAM SRL</t>
  </si>
  <si>
    <t>01/08/23</t>
  </si>
  <si>
    <t>P/Compra TV &amp;  alimentos y bebidas para la institucion.</t>
  </si>
  <si>
    <t>CON2268/23-B1500005014</t>
  </si>
  <si>
    <t>B1500000637</t>
  </si>
  <si>
    <t>Renovacion licencias informaticas.</t>
  </si>
  <si>
    <t>Pago 75%  del programa académico a colaboarores de la institucion.</t>
  </si>
  <si>
    <t>CONT.2790*75%-4000*75%-4500*75%</t>
  </si>
  <si>
    <t>B1500001061</t>
  </si>
  <si>
    <t>P/Impresion y encuadernacion para la institucion.</t>
  </si>
  <si>
    <t>MANUEL ARSENIO URENA S A</t>
  </si>
  <si>
    <t>B1500003587</t>
  </si>
  <si>
    <t>P/Compra neumaticos para vehiculo de la institucion.</t>
  </si>
  <si>
    <t>B1500000253</t>
  </si>
  <si>
    <t>SEGURIDAD Y PROTECCION INDUSTRIAL SRL</t>
  </si>
  <si>
    <t>B1500000178</t>
  </si>
  <si>
    <t>Mantenimeinto de extintores de la institucion.</t>
  </si>
  <si>
    <t>CORRESPONDIENTE AL 30 DE SEPTIEMBRE  2023</t>
  </si>
  <si>
    <t>26/08-27/09/23</t>
  </si>
  <si>
    <t>B1500011577-11674</t>
  </si>
  <si>
    <t>23/09/23</t>
  </si>
  <si>
    <t>01/08-01/09/23</t>
  </si>
  <si>
    <t>30/09/23</t>
  </si>
  <si>
    <t>B1500028582-28745-29051-29216</t>
  </si>
  <si>
    <t>BANDERAS DEL MUNDO SRL</t>
  </si>
  <si>
    <t>30/08/23</t>
  </si>
  <si>
    <t>P/Compra banderas p/uso de la institucion.</t>
  </si>
  <si>
    <t>B1500001425</t>
  </si>
  <si>
    <t>22/09/23</t>
  </si>
  <si>
    <t>Combustible Septiembre.</t>
  </si>
  <si>
    <t>Flota Septiembre 2023</t>
  </si>
  <si>
    <t>20/09/23</t>
  </si>
  <si>
    <t>B1500044874</t>
  </si>
  <si>
    <t>B1500126462-126480</t>
  </si>
  <si>
    <t>03/08-10/08/23</t>
  </si>
  <si>
    <t>B1500002733/2752</t>
  </si>
  <si>
    <t>CONT4402/2023-B1500000656/657/658</t>
  </si>
  <si>
    <t>13/09/23</t>
  </si>
  <si>
    <t>Servicios alimenticios regional santiago.</t>
  </si>
  <si>
    <t>CONT1528/23-B1500000319</t>
  </si>
  <si>
    <t>B1500128642-128797</t>
  </si>
  <si>
    <t>28/08-15/09/23</t>
  </si>
  <si>
    <t>B1500000543/548</t>
  </si>
  <si>
    <t>MRO MANTENIMIENTO, OPERACION Y REPARACION</t>
  </si>
  <si>
    <t>27/07-28/08/23</t>
  </si>
  <si>
    <t>27/06/23</t>
  </si>
  <si>
    <t>CONT4303/23-B1500001810</t>
  </si>
  <si>
    <t>B1500002834</t>
  </si>
  <si>
    <t>CONT1524/23-B1500000376</t>
  </si>
  <si>
    <t>18/08/23</t>
  </si>
  <si>
    <t>26/08/23</t>
  </si>
  <si>
    <t>B1500000924</t>
  </si>
  <si>
    <t>17/08-25/08-29/08/23</t>
  </si>
  <si>
    <t>CON5341/23/B1500012408-12498-12534</t>
  </si>
  <si>
    <t>27/07-27/08/23</t>
  </si>
  <si>
    <t>15/08-05/09/23</t>
  </si>
  <si>
    <t>B1500053249/53692</t>
  </si>
  <si>
    <t>10/08-30/08/23</t>
  </si>
  <si>
    <t>16/09/23</t>
  </si>
  <si>
    <t>B1500147612/178708/147686/178859/866/917</t>
  </si>
  <si>
    <t>01/09-06/09/23</t>
  </si>
  <si>
    <t>B1500003504/3517</t>
  </si>
  <si>
    <t>26/09/23</t>
  </si>
  <si>
    <t>B1500289103</t>
  </si>
  <si>
    <t>O/C#46/2022</t>
  </si>
  <si>
    <t>CONTRATO</t>
  </si>
  <si>
    <t>B1500010528/10528</t>
  </si>
  <si>
    <t>E4500000016718/18933/19286</t>
  </si>
  <si>
    <t>INDUSTRIAS BANILEJAS SAS</t>
  </si>
  <si>
    <t>P/Adquisicion de alimentos y bebidas p/uso de la institucion.</t>
  </si>
  <si>
    <t>E450000000406</t>
  </si>
  <si>
    <t>18/09/23</t>
  </si>
  <si>
    <t>CONT8510/23-B1500000100</t>
  </si>
  <si>
    <t>MARTINEZ TORRES TRAVELING SRL</t>
  </si>
  <si>
    <t>DK PETROLEUM SRL</t>
  </si>
  <si>
    <t>P/Compra gasoil para planta electrica de la institucion.</t>
  </si>
  <si>
    <t>B1500000226</t>
  </si>
  <si>
    <t>09/08-07/09/23</t>
  </si>
  <si>
    <t>P/Servicios almuerzo a colaboradores de la institucion.</t>
  </si>
  <si>
    <t>CONT-BS-9929-23-B1500000912/920</t>
  </si>
  <si>
    <t>PADRON OFFICE SUPLLY SRL</t>
  </si>
  <si>
    <t>21/09/23</t>
  </si>
  <si>
    <t>P/Compra equipos de oficina p/uso de la institucion.</t>
  </si>
  <si>
    <t>B1500000970</t>
  </si>
  <si>
    <t>CON7158/23</t>
  </si>
  <si>
    <t>B &amp; H MOBILIARIO SRL</t>
  </si>
  <si>
    <t>29/09/23</t>
  </si>
  <si>
    <t>PLOMERIA DON CHEO SRL</t>
  </si>
  <si>
    <t>SUMINISTROS GUIPAK SRL</t>
  </si>
  <si>
    <t xml:space="preserve">UNIVERSIDAD APEC </t>
  </si>
  <si>
    <t>27/09/23</t>
  </si>
  <si>
    <t>B1500003654</t>
  </si>
  <si>
    <t>METROTEC SRL</t>
  </si>
  <si>
    <t>B1500000638</t>
  </si>
  <si>
    <t>P/actualizacion licencia reloj ponche.</t>
  </si>
  <si>
    <t>P/Compra muebles de oficina p/uso de la institución.</t>
  </si>
  <si>
    <t>B1500000981</t>
  </si>
  <si>
    <t>P/Servicio  limpieza desague parqueo de la institucion.</t>
  </si>
  <si>
    <t>B1500000073</t>
  </si>
  <si>
    <t>P/Compra materiales y sum. de limpieza p/uso de la institución.</t>
  </si>
  <si>
    <t>B1500001134</t>
  </si>
  <si>
    <t>P/maestria para colaboradores de la institucion.</t>
  </si>
  <si>
    <t>P/Dev. recursos por concepto  formularios.</t>
  </si>
  <si>
    <t>Ventas Formularios Expotación Vuce-aduanas</t>
  </si>
  <si>
    <t>RELACIÓN DE ESTADO POR PAGAR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</si>
</sst>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7" fillId="0" borderId="0" xfId="0" applyFont="1"/>
    <xf numFmtId="0" fontId="0" fillId="3" borderId="0" xfId="0" applyFill="1"/>
    <xf numFmtId="0" fontId="2" fillId="0" borderId="0" xfId="0" applyFont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1" applyFont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9" fillId="0" borderId="1" xfId="1" applyFont="1" applyFill="1" applyBorder="1" applyAlignment="1">
      <alignment horizontal="center"/>
    </xf>
    <xf numFmtId="43" fontId="9" fillId="0" borderId="1" xfId="1" applyFont="1" applyFill="1" applyBorder="1" applyAlignment="1">
      <alignment horizontal="center" wrapText="1"/>
    </xf>
    <xf numFmtId="43" fontId="0" fillId="0" borderId="1" xfId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14" fontId="0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43" fontId="10" fillId="0" borderId="1" xfId="1" applyFont="1" applyFill="1" applyBorder="1" applyAlignment="1">
      <alignment horizontal="center"/>
    </xf>
    <xf numFmtId="43" fontId="10" fillId="0" borderId="1" xfId="0" applyNumberFormat="1" applyFont="1" applyBorder="1" applyAlignment="1">
      <alignment horizontal="center"/>
    </xf>
    <xf numFmtId="43" fontId="10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51837</xdr:rowOff>
    </xdr:from>
    <xdr:to>
      <xdr:col>0</xdr:col>
      <xdr:colOff>2964314</xdr:colOff>
      <xdr:row>4</xdr:row>
      <xdr:rowOff>222349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837"/>
          <a:ext cx="2964314" cy="102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sheetPr>
    <pageSetUpPr fitToPage="1"/>
  </sheetPr>
  <dimension ref="A1:I61"/>
  <sheetViews>
    <sheetView tabSelected="1" zoomScale="98" zoomScaleNormal="98" workbookViewId="0">
      <pane ySplit="1" topLeftCell="A2" activePane="bottomLeft" state="frozen"/>
      <selection pane="bottomLeft" activeCell="A4" sqref="A4:H4"/>
    </sheetView>
  </sheetViews>
  <sheetFormatPr baseColWidth="10" defaultColWidth="11.5703125" defaultRowHeight="12.75" x14ac:dyDescent="0.2"/>
  <cols>
    <col min="1" max="1" width="53.5703125" style="15" customWidth="1"/>
    <col min="2" max="2" width="24.5703125" style="15" customWidth="1"/>
    <col min="3" max="3" width="54.42578125" style="15" customWidth="1"/>
    <col min="4" max="4" width="43.7109375" style="15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9" width="12.42578125" style="3" bestFit="1" customWidth="1"/>
    <col min="10" max="16384" width="11.5703125" style="3"/>
  </cols>
  <sheetData>
    <row r="1" spans="1:9" x14ac:dyDescent="0.2">
      <c r="B1" s="16"/>
      <c r="C1" s="16"/>
      <c r="E1" s="2"/>
      <c r="F1" s="5"/>
      <c r="G1" s="5"/>
      <c r="H1" s="2"/>
    </row>
    <row r="2" spans="1:9" x14ac:dyDescent="0.2">
      <c r="C2" s="16"/>
      <c r="D2" s="17"/>
      <c r="H2" s="2"/>
    </row>
    <row r="3" spans="1:9" ht="21" x14ac:dyDescent="0.35">
      <c r="A3" s="43" t="s">
        <v>181</v>
      </c>
      <c r="B3" s="43"/>
      <c r="C3" s="43"/>
      <c r="D3" s="43"/>
      <c r="E3" s="43"/>
      <c r="F3" s="43"/>
      <c r="G3" s="43"/>
      <c r="H3" s="43"/>
    </row>
    <row r="4" spans="1:9" ht="21" x14ac:dyDescent="0.35">
      <c r="A4" s="43" t="s">
        <v>94</v>
      </c>
      <c r="B4" s="43"/>
      <c r="C4" s="43"/>
      <c r="D4" s="43"/>
      <c r="E4" s="43"/>
      <c r="F4" s="43"/>
      <c r="G4" s="43"/>
      <c r="H4" s="43"/>
    </row>
    <row r="5" spans="1:9" ht="21" x14ac:dyDescent="0.35">
      <c r="A5" s="43" t="s">
        <v>0</v>
      </c>
      <c r="B5" s="43"/>
      <c r="C5" s="43"/>
      <c r="D5" s="43"/>
      <c r="E5" s="43"/>
      <c r="F5" s="43"/>
      <c r="G5" s="43"/>
      <c r="H5" s="43"/>
    </row>
    <row r="6" spans="1:9" ht="21" x14ac:dyDescent="0.35">
      <c r="A6" s="18"/>
      <c r="B6" s="18"/>
      <c r="C6" s="18"/>
      <c r="D6" s="18"/>
      <c r="E6" s="7"/>
      <c r="F6" s="6"/>
      <c r="G6" s="6"/>
      <c r="H6" s="6"/>
    </row>
    <row r="7" spans="1:9" ht="21" x14ac:dyDescent="0.35">
      <c r="A7" s="44" t="s">
        <v>1</v>
      </c>
      <c r="B7" s="44"/>
      <c r="C7" s="44"/>
      <c r="D7" s="44"/>
      <c r="E7" s="44"/>
      <c r="F7" s="44"/>
      <c r="G7" s="44"/>
      <c r="H7" s="44"/>
    </row>
    <row r="8" spans="1:9" s="8" customFormat="1" ht="78.75" x14ac:dyDescent="0.25">
      <c r="A8" s="22" t="s">
        <v>2</v>
      </c>
      <c r="B8" s="23" t="s">
        <v>3</v>
      </c>
      <c r="C8" s="23" t="s">
        <v>4</v>
      </c>
      <c r="D8" s="24" t="s">
        <v>5</v>
      </c>
      <c r="E8" s="25" t="s">
        <v>6</v>
      </c>
      <c r="F8" s="26" t="s">
        <v>7</v>
      </c>
      <c r="G8" s="26" t="s">
        <v>8</v>
      </c>
      <c r="H8" s="27" t="s">
        <v>9</v>
      </c>
    </row>
    <row r="9" spans="1:9" customFormat="1" ht="15" customHeight="1" x14ac:dyDescent="0.25">
      <c r="A9" s="31" t="s">
        <v>10</v>
      </c>
      <c r="B9" s="32">
        <v>44935</v>
      </c>
      <c r="C9" s="33" t="s">
        <v>11</v>
      </c>
      <c r="D9" s="33" t="s">
        <v>141</v>
      </c>
      <c r="E9" s="30">
        <v>12858.25</v>
      </c>
      <c r="F9" s="34" t="s">
        <v>99</v>
      </c>
      <c r="G9" s="30">
        <v>0</v>
      </c>
      <c r="H9" s="28">
        <f t="shared" ref="H9" si="0">+E9-G9</f>
        <v>12858.25</v>
      </c>
      <c r="I9" s="9"/>
    </row>
    <row r="10" spans="1:9" customFormat="1" ht="15" customHeight="1" x14ac:dyDescent="0.25">
      <c r="A10" s="35" t="s">
        <v>12</v>
      </c>
      <c r="B10" s="36" t="s">
        <v>132</v>
      </c>
      <c r="C10" s="37" t="s">
        <v>13</v>
      </c>
      <c r="D10" s="37" t="s">
        <v>133</v>
      </c>
      <c r="E10" s="30">
        <f>25657.47+143670.82</f>
        <v>169328.29</v>
      </c>
      <c r="F10" s="34" t="s">
        <v>108</v>
      </c>
      <c r="G10" s="40">
        <v>169328.29</v>
      </c>
      <c r="H10" s="28">
        <f>+E10-G10</f>
        <v>0</v>
      </c>
      <c r="I10" s="9"/>
    </row>
    <row r="11" spans="1:9" customFormat="1" ht="15" customHeight="1" x14ac:dyDescent="0.25">
      <c r="A11" s="35" t="s">
        <v>14</v>
      </c>
      <c r="B11" s="36">
        <v>44935</v>
      </c>
      <c r="C11" s="31" t="s">
        <v>179</v>
      </c>
      <c r="D11" s="38" t="s">
        <v>180</v>
      </c>
      <c r="E11" s="28">
        <f>796250+799500+795600</f>
        <v>2391350</v>
      </c>
      <c r="F11" s="34" t="s">
        <v>99</v>
      </c>
      <c r="G11" s="41">
        <v>0</v>
      </c>
      <c r="H11" s="28">
        <f>+E11-G11</f>
        <v>2391350</v>
      </c>
      <c r="I11" s="9"/>
    </row>
    <row r="12" spans="1:9" customFormat="1" ht="15" customHeight="1" x14ac:dyDescent="0.25">
      <c r="A12" s="35" t="s">
        <v>52</v>
      </c>
      <c r="B12" s="36">
        <v>44934</v>
      </c>
      <c r="C12" s="37" t="s">
        <v>53</v>
      </c>
      <c r="D12" s="31" t="s">
        <v>109</v>
      </c>
      <c r="E12" s="28">
        <v>714</v>
      </c>
      <c r="F12" s="34" t="s">
        <v>97</v>
      </c>
      <c r="G12" s="41">
        <v>714</v>
      </c>
      <c r="H12" s="28">
        <f>+E12-G12</f>
        <v>0</v>
      </c>
      <c r="I12" s="9"/>
    </row>
    <row r="13" spans="1:9" customFormat="1" ht="15" customHeight="1" x14ac:dyDescent="0.25">
      <c r="A13" s="35" t="s">
        <v>162</v>
      </c>
      <c r="B13" s="36" t="s">
        <v>163</v>
      </c>
      <c r="C13" s="37" t="s">
        <v>172</v>
      </c>
      <c r="D13" s="35" t="s">
        <v>173</v>
      </c>
      <c r="E13" s="30">
        <v>22032.29</v>
      </c>
      <c r="F13" s="34" t="s">
        <v>99</v>
      </c>
      <c r="G13" s="40">
        <v>0</v>
      </c>
      <c r="H13" s="28">
        <f>+E13-G13</f>
        <v>22032.29</v>
      </c>
      <c r="I13" s="9"/>
    </row>
    <row r="14" spans="1:9" customFormat="1" ht="15" customHeight="1" x14ac:dyDescent="0.25">
      <c r="A14" s="35" t="s">
        <v>15</v>
      </c>
      <c r="B14" s="36">
        <v>44935</v>
      </c>
      <c r="C14" s="37" t="s">
        <v>106</v>
      </c>
      <c r="D14" s="35" t="s">
        <v>107</v>
      </c>
      <c r="E14" s="30">
        <v>600000</v>
      </c>
      <c r="F14" s="34" t="s">
        <v>108</v>
      </c>
      <c r="G14" s="40">
        <v>600000</v>
      </c>
      <c r="H14" s="28">
        <f>+E14-G14</f>
        <v>0</v>
      </c>
      <c r="I14" s="9"/>
    </row>
    <row r="15" spans="1:9" customFormat="1" ht="15" customHeight="1" x14ac:dyDescent="0.25">
      <c r="A15" s="35" t="s">
        <v>101</v>
      </c>
      <c r="B15" s="36" t="s">
        <v>102</v>
      </c>
      <c r="C15" s="37" t="s">
        <v>103</v>
      </c>
      <c r="D15" s="31" t="s">
        <v>104</v>
      </c>
      <c r="E15" s="28">
        <v>9944</v>
      </c>
      <c r="F15" s="34" t="s">
        <v>105</v>
      </c>
      <c r="G15" s="41">
        <v>9944</v>
      </c>
      <c r="H15" s="28">
        <v>0</v>
      </c>
      <c r="I15" s="9"/>
    </row>
    <row r="16" spans="1:9" customFormat="1" ht="15" customHeight="1" x14ac:dyDescent="0.25">
      <c r="A16" s="35" t="s">
        <v>16</v>
      </c>
      <c r="B16" s="36">
        <v>44935</v>
      </c>
      <c r="C16" s="37" t="s">
        <v>17</v>
      </c>
      <c r="D16" s="35" t="s">
        <v>142</v>
      </c>
      <c r="E16" s="30">
        <v>33024.32</v>
      </c>
      <c r="F16" s="34" t="s">
        <v>99</v>
      </c>
      <c r="G16" s="40">
        <v>0</v>
      </c>
      <c r="H16" s="28">
        <f t="shared" ref="H16:H54" si="1">+E16-G16</f>
        <v>33024.32</v>
      </c>
      <c r="I16" s="9"/>
    </row>
    <row r="17" spans="1:9" customFormat="1" ht="15" customHeight="1" x14ac:dyDescent="0.25">
      <c r="A17" s="35" t="s">
        <v>44</v>
      </c>
      <c r="B17" s="36">
        <v>44965</v>
      </c>
      <c r="C17" s="35" t="s">
        <v>30</v>
      </c>
      <c r="D17" s="35" t="s">
        <v>125</v>
      </c>
      <c r="E17" s="30">
        <f>634808.01-18889.08</f>
        <v>615918.93000000005</v>
      </c>
      <c r="F17" s="34" t="s">
        <v>99</v>
      </c>
      <c r="G17" s="40">
        <v>615918.93000000005</v>
      </c>
      <c r="H17" s="28">
        <f t="shared" si="1"/>
        <v>0</v>
      </c>
      <c r="I17" s="9"/>
    </row>
    <row r="18" spans="1:9" customFormat="1" ht="15" customHeight="1" x14ac:dyDescent="0.25">
      <c r="A18" s="35" t="s">
        <v>18</v>
      </c>
      <c r="B18" s="36">
        <v>44935</v>
      </c>
      <c r="C18" s="31" t="s">
        <v>50</v>
      </c>
      <c r="D18" s="35" t="s">
        <v>110</v>
      </c>
      <c r="E18" s="30">
        <f>675+660</f>
        <v>1335</v>
      </c>
      <c r="F18" s="34" t="s">
        <v>97</v>
      </c>
      <c r="G18" s="40">
        <v>660</v>
      </c>
      <c r="H18" s="28">
        <f t="shared" si="1"/>
        <v>675</v>
      </c>
      <c r="I18" s="9"/>
    </row>
    <row r="19" spans="1:9" customFormat="1" ht="15" customHeight="1" x14ac:dyDescent="0.25">
      <c r="A19" s="35" t="s">
        <v>19</v>
      </c>
      <c r="B19" s="36" t="s">
        <v>122</v>
      </c>
      <c r="C19" s="31" t="s">
        <v>20</v>
      </c>
      <c r="D19" s="35" t="s">
        <v>123</v>
      </c>
      <c r="E19" s="30">
        <v>257393.38</v>
      </c>
      <c r="F19" s="34">
        <v>45269</v>
      </c>
      <c r="G19" s="40">
        <v>26787.02</v>
      </c>
      <c r="H19" s="28">
        <f t="shared" si="1"/>
        <v>230606.36000000002</v>
      </c>
      <c r="I19" s="9"/>
    </row>
    <row r="20" spans="1:9" customFormat="1" ht="15" customHeight="1" x14ac:dyDescent="0.25">
      <c r="A20" s="35" t="s">
        <v>56</v>
      </c>
      <c r="B20" s="36" t="s">
        <v>134</v>
      </c>
      <c r="C20" s="35" t="s">
        <v>79</v>
      </c>
      <c r="D20" s="35" t="s">
        <v>136</v>
      </c>
      <c r="E20" s="30">
        <f>135020.64+36959.62+23293.22+10543.74+5479.22+28724.03</f>
        <v>240020.47</v>
      </c>
      <c r="F20" s="34" t="s">
        <v>135</v>
      </c>
      <c r="G20" s="40">
        <v>171980.26</v>
      </c>
      <c r="H20" s="28">
        <f t="shared" si="1"/>
        <v>68040.209999999992</v>
      </c>
      <c r="I20" s="9"/>
    </row>
    <row r="21" spans="1:9" customFormat="1" ht="15" customHeight="1" x14ac:dyDescent="0.25">
      <c r="A21" s="31" t="s">
        <v>21</v>
      </c>
      <c r="B21" s="32" t="s">
        <v>131</v>
      </c>
      <c r="C21" s="33" t="s">
        <v>40</v>
      </c>
      <c r="D21" s="31" t="s">
        <v>144</v>
      </c>
      <c r="E21" s="29">
        <f>3601.82+263008.02+3700.25</f>
        <v>270310.09000000003</v>
      </c>
      <c r="F21" s="34" t="s">
        <v>108</v>
      </c>
      <c r="G21" s="42">
        <f>266609.84+3700.25</f>
        <v>270310.09000000003</v>
      </c>
      <c r="H21" s="29">
        <f t="shared" si="1"/>
        <v>0</v>
      </c>
      <c r="I21" s="9"/>
    </row>
    <row r="22" spans="1:9" customFormat="1" ht="15" customHeight="1" x14ac:dyDescent="0.25">
      <c r="A22" s="31" t="s">
        <v>151</v>
      </c>
      <c r="B22" s="32">
        <v>45239</v>
      </c>
      <c r="C22" s="33" t="s">
        <v>152</v>
      </c>
      <c r="D22" s="31" t="s">
        <v>153</v>
      </c>
      <c r="E22" s="29">
        <v>170754.9</v>
      </c>
      <c r="F22" s="34" t="s">
        <v>99</v>
      </c>
      <c r="G22" s="42">
        <v>0</v>
      </c>
      <c r="H22" s="29">
        <f t="shared" si="1"/>
        <v>170754.9</v>
      </c>
      <c r="I22" s="9"/>
    </row>
    <row r="23" spans="1:9" customFormat="1" ht="15" customHeight="1" x14ac:dyDescent="0.25">
      <c r="A23" s="35" t="s">
        <v>22</v>
      </c>
      <c r="B23" s="36">
        <v>45115</v>
      </c>
      <c r="C23" s="37" t="s">
        <v>23</v>
      </c>
      <c r="D23" s="31" t="s">
        <v>80</v>
      </c>
      <c r="E23" s="28">
        <v>534234</v>
      </c>
      <c r="F23" s="34">
        <v>45178</v>
      </c>
      <c r="G23" s="41">
        <v>62408</v>
      </c>
      <c r="H23" s="29">
        <f t="shared" si="1"/>
        <v>471826</v>
      </c>
      <c r="I23" s="9"/>
    </row>
    <row r="24" spans="1:9" customFormat="1" ht="15" customHeight="1" x14ac:dyDescent="0.25">
      <c r="A24" s="35" t="s">
        <v>24</v>
      </c>
      <c r="B24" s="36">
        <v>44935</v>
      </c>
      <c r="C24" s="31" t="s">
        <v>25</v>
      </c>
      <c r="D24" s="35" t="s">
        <v>43</v>
      </c>
      <c r="E24" s="30">
        <v>32280</v>
      </c>
      <c r="F24" s="34" t="s">
        <v>99</v>
      </c>
      <c r="G24" s="40">
        <v>0</v>
      </c>
      <c r="H24" s="28">
        <f t="shared" si="1"/>
        <v>32280</v>
      </c>
      <c r="I24" s="9"/>
    </row>
    <row r="25" spans="1:9" customFormat="1" ht="15" customHeight="1" x14ac:dyDescent="0.25">
      <c r="A25" s="35" t="s">
        <v>26</v>
      </c>
      <c r="B25" s="36">
        <v>44935</v>
      </c>
      <c r="C25" s="31" t="s">
        <v>51</v>
      </c>
      <c r="D25" s="35" t="s">
        <v>140</v>
      </c>
      <c r="E25" s="30">
        <v>315831.21000000002</v>
      </c>
      <c r="F25" s="34" t="s">
        <v>105</v>
      </c>
      <c r="G25" s="40">
        <v>315831.21000000002</v>
      </c>
      <c r="H25" s="28">
        <f t="shared" si="1"/>
        <v>0</v>
      </c>
      <c r="I25" s="9"/>
    </row>
    <row r="26" spans="1:9" customFormat="1" ht="15" customHeight="1" x14ac:dyDescent="0.25">
      <c r="A26" s="35" t="s">
        <v>76</v>
      </c>
      <c r="B26" s="36" t="s">
        <v>71</v>
      </c>
      <c r="C26" s="37" t="s">
        <v>82</v>
      </c>
      <c r="D26" s="36" t="s">
        <v>81</v>
      </c>
      <c r="E26" s="28">
        <v>1229250.26</v>
      </c>
      <c r="F26" s="34">
        <v>45147</v>
      </c>
      <c r="G26" s="41">
        <v>1229250.26</v>
      </c>
      <c r="H26" s="28">
        <f t="shared" si="1"/>
        <v>0</v>
      </c>
      <c r="I26" s="9"/>
    </row>
    <row r="27" spans="1:9" customFormat="1" ht="15" customHeight="1" x14ac:dyDescent="0.25">
      <c r="A27" s="35" t="s">
        <v>57</v>
      </c>
      <c r="B27" s="36" t="s">
        <v>111</v>
      </c>
      <c r="C27" s="37" t="s">
        <v>72</v>
      </c>
      <c r="D27" s="36" t="s">
        <v>112</v>
      </c>
      <c r="E27" s="28">
        <v>88982.75</v>
      </c>
      <c r="F27" s="34">
        <v>45269</v>
      </c>
      <c r="G27" s="41">
        <f>6102+11526</f>
        <v>17628</v>
      </c>
      <c r="H27" s="28">
        <f t="shared" si="1"/>
        <v>71354.75</v>
      </c>
      <c r="I27" s="9"/>
    </row>
    <row r="28" spans="1:9" customFormat="1" ht="15" customHeight="1" x14ac:dyDescent="0.25">
      <c r="A28" s="35" t="s">
        <v>27</v>
      </c>
      <c r="B28" s="36">
        <v>44935</v>
      </c>
      <c r="C28" s="37" t="s">
        <v>83</v>
      </c>
      <c r="D28" s="35" t="s">
        <v>84</v>
      </c>
      <c r="E28" s="28">
        <v>189634.69</v>
      </c>
      <c r="F28" s="34" t="s">
        <v>99</v>
      </c>
      <c r="G28" s="41">
        <v>0</v>
      </c>
      <c r="H28" s="28">
        <f t="shared" si="1"/>
        <v>189634.69</v>
      </c>
      <c r="I28" s="9"/>
    </row>
    <row r="29" spans="1:9" customFormat="1" ht="15" customHeight="1" x14ac:dyDescent="0.25">
      <c r="A29" s="35" t="s">
        <v>77</v>
      </c>
      <c r="B29" s="36" t="s">
        <v>126</v>
      </c>
      <c r="C29" s="31" t="s">
        <v>86</v>
      </c>
      <c r="D29" s="35" t="s">
        <v>85</v>
      </c>
      <c r="E29" s="30">
        <v>20444</v>
      </c>
      <c r="F29" s="34">
        <v>45269</v>
      </c>
      <c r="G29" s="40">
        <v>20444</v>
      </c>
      <c r="H29" s="28">
        <f t="shared" si="1"/>
        <v>0</v>
      </c>
      <c r="I29" s="9"/>
    </row>
    <row r="30" spans="1:9" customFormat="1" ht="15" customHeight="1" x14ac:dyDescent="0.25">
      <c r="A30" s="35" t="s">
        <v>73</v>
      </c>
      <c r="B30" s="36" t="s">
        <v>148</v>
      </c>
      <c r="C30" s="31" t="s">
        <v>74</v>
      </c>
      <c r="D30" s="35" t="s">
        <v>149</v>
      </c>
      <c r="E30" s="30">
        <v>455932.2</v>
      </c>
      <c r="F30" s="34" t="s">
        <v>99</v>
      </c>
      <c r="G30" s="40">
        <v>0</v>
      </c>
      <c r="H30" s="28">
        <f t="shared" si="1"/>
        <v>455932.2</v>
      </c>
      <c r="I30" s="9"/>
    </row>
    <row r="31" spans="1:9" customFormat="1" ht="15" customHeight="1" x14ac:dyDescent="0.25">
      <c r="A31" s="35" t="s">
        <v>28</v>
      </c>
      <c r="B31" s="36" t="s">
        <v>98</v>
      </c>
      <c r="C31" s="35" t="s">
        <v>29</v>
      </c>
      <c r="D31" s="35" t="s">
        <v>100</v>
      </c>
      <c r="E31" s="30">
        <f>319399.52+330894.17+384392.46+36987.77</f>
        <v>1071673.92</v>
      </c>
      <c r="F31" s="34" t="s">
        <v>99</v>
      </c>
      <c r="G31" s="40">
        <f>319399.52+330894.17+384392.46</f>
        <v>1034686.1499999999</v>
      </c>
      <c r="H31" s="28">
        <f t="shared" si="1"/>
        <v>36987.770000000019</v>
      </c>
      <c r="I31" s="9"/>
    </row>
    <row r="32" spans="1:9" customFormat="1" ht="15" customHeight="1" x14ac:dyDescent="0.25">
      <c r="A32" s="35" t="s">
        <v>145</v>
      </c>
      <c r="B32" s="36" t="s">
        <v>108</v>
      </c>
      <c r="C32" s="35" t="s">
        <v>146</v>
      </c>
      <c r="D32" s="35" t="s">
        <v>147</v>
      </c>
      <c r="E32" s="30">
        <v>23922.720000000001</v>
      </c>
      <c r="F32" s="34" t="s">
        <v>99</v>
      </c>
      <c r="G32" s="40">
        <v>0</v>
      </c>
      <c r="H32" s="28">
        <f t="shared" si="1"/>
        <v>23922.720000000001</v>
      </c>
      <c r="I32" s="9"/>
    </row>
    <row r="33" spans="1:9" customFormat="1" ht="15" customHeight="1" x14ac:dyDescent="0.25">
      <c r="A33" s="35" t="s">
        <v>45</v>
      </c>
      <c r="B33" s="36" t="s">
        <v>121</v>
      </c>
      <c r="C33" s="35" t="s">
        <v>46</v>
      </c>
      <c r="D33" s="35" t="s">
        <v>117</v>
      </c>
      <c r="E33" s="30">
        <f>380000+190000</f>
        <v>570000</v>
      </c>
      <c r="F33" s="34" t="s">
        <v>99</v>
      </c>
      <c r="G33" s="40">
        <v>570000</v>
      </c>
      <c r="H33" s="28">
        <f t="shared" si="1"/>
        <v>0</v>
      </c>
      <c r="I33" s="9"/>
    </row>
    <row r="34" spans="1:9" customFormat="1" ht="15" customHeight="1" x14ac:dyDescent="0.25">
      <c r="A34" s="35" t="s">
        <v>31</v>
      </c>
      <c r="B34" s="36" t="s">
        <v>58</v>
      </c>
      <c r="C34" s="35" t="s">
        <v>115</v>
      </c>
      <c r="D34" s="35" t="s">
        <v>116</v>
      </c>
      <c r="E34" s="28">
        <f>37677.16+298540.25</f>
        <v>336217.41000000003</v>
      </c>
      <c r="F34" s="34">
        <v>45178</v>
      </c>
      <c r="G34" s="41">
        <f>36853.59+37677.16</f>
        <v>74530.75</v>
      </c>
      <c r="H34" s="28">
        <f t="shared" si="1"/>
        <v>261686.66000000003</v>
      </c>
      <c r="I34" s="9"/>
    </row>
    <row r="35" spans="1:9" customFormat="1" ht="15" customHeight="1" x14ac:dyDescent="0.25">
      <c r="A35" s="35" t="s">
        <v>87</v>
      </c>
      <c r="B35" s="36">
        <v>45268</v>
      </c>
      <c r="C35" s="35" t="s">
        <v>89</v>
      </c>
      <c r="D35" s="35" t="s">
        <v>88</v>
      </c>
      <c r="E35" s="28">
        <v>10102.200000000001</v>
      </c>
      <c r="F35" s="34">
        <v>45178</v>
      </c>
      <c r="G35" s="41">
        <v>10102.200000000001</v>
      </c>
      <c r="H35" s="28">
        <f t="shared" si="1"/>
        <v>0</v>
      </c>
      <c r="I35" s="9"/>
    </row>
    <row r="36" spans="1:9" customFormat="1" ht="15" customHeight="1" x14ac:dyDescent="0.25">
      <c r="A36" s="35" t="s">
        <v>150</v>
      </c>
      <c r="B36" s="36" t="s">
        <v>154</v>
      </c>
      <c r="C36" s="35" t="s">
        <v>155</v>
      </c>
      <c r="D36" s="35" t="s">
        <v>156</v>
      </c>
      <c r="E36" s="28">
        <v>4580455</v>
      </c>
      <c r="F36" s="34" t="s">
        <v>99</v>
      </c>
      <c r="G36" s="41">
        <v>0</v>
      </c>
      <c r="H36" s="28">
        <f t="shared" si="1"/>
        <v>4580455</v>
      </c>
      <c r="I36" s="9"/>
    </row>
    <row r="37" spans="1:9" customFormat="1" ht="15" customHeight="1" x14ac:dyDescent="0.25">
      <c r="A37" s="35" t="s">
        <v>169</v>
      </c>
      <c r="B37" s="36" t="s">
        <v>167</v>
      </c>
      <c r="C37" s="35" t="s">
        <v>171</v>
      </c>
      <c r="D37" s="35" t="s">
        <v>170</v>
      </c>
      <c r="E37" s="28">
        <v>99314.8</v>
      </c>
      <c r="F37" s="34" t="s">
        <v>99</v>
      </c>
      <c r="G37" s="41">
        <v>0</v>
      </c>
      <c r="H37" s="28">
        <f t="shared" si="1"/>
        <v>99314.8</v>
      </c>
      <c r="I37" s="9"/>
    </row>
    <row r="38" spans="1:9" customFormat="1" ht="15" customHeight="1" x14ac:dyDescent="0.25">
      <c r="A38" s="35" t="s">
        <v>120</v>
      </c>
      <c r="B38" s="36" t="s">
        <v>118</v>
      </c>
      <c r="C38" s="35" t="s">
        <v>63</v>
      </c>
      <c r="D38" s="35" t="s">
        <v>119</v>
      </c>
      <c r="E38" s="28">
        <f>77823.1+18758</f>
        <v>96581.1</v>
      </c>
      <c r="F38" s="34" t="s">
        <v>97</v>
      </c>
      <c r="G38" s="41">
        <v>77823.100000000006</v>
      </c>
      <c r="H38" s="28">
        <f t="shared" si="1"/>
        <v>18758</v>
      </c>
      <c r="I38" s="9"/>
    </row>
    <row r="39" spans="1:9" customFormat="1" ht="15" customHeight="1" x14ac:dyDescent="0.25">
      <c r="A39" s="35" t="s">
        <v>157</v>
      </c>
      <c r="B39" s="36" t="s">
        <v>158</v>
      </c>
      <c r="C39" s="35" t="s">
        <v>159</v>
      </c>
      <c r="D39" s="35" t="s">
        <v>160</v>
      </c>
      <c r="E39" s="28">
        <v>36389.83</v>
      </c>
      <c r="F39" s="34" t="s">
        <v>99</v>
      </c>
      <c r="G39" s="41">
        <v>0</v>
      </c>
      <c r="H39" s="28">
        <f t="shared" si="1"/>
        <v>36389.83</v>
      </c>
      <c r="I39" s="9"/>
    </row>
    <row r="40" spans="1:9" customFormat="1" ht="15" customHeight="1" x14ac:dyDescent="0.25">
      <c r="A40" s="35" t="s">
        <v>164</v>
      </c>
      <c r="B40" s="36">
        <v>44935</v>
      </c>
      <c r="C40" s="35" t="s">
        <v>174</v>
      </c>
      <c r="D40" s="35" t="s">
        <v>175</v>
      </c>
      <c r="E40" s="28">
        <v>19368</v>
      </c>
      <c r="F40" s="34" t="s">
        <v>99</v>
      </c>
      <c r="G40" s="41">
        <v>0</v>
      </c>
      <c r="H40" s="28">
        <f t="shared" si="1"/>
        <v>19368</v>
      </c>
      <c r="I40" s="9"/>
    </row>
    <row r="41" spans="1:9" customFormat="1" ht="15" customHeight="1" x14ac:dyDescent="0.25">
      <c r="A41" s="35" t="s">
        <v>41</v>
      </c>
      <c r="B41" s="36">
        <v>44935</v>
      </c>
      <c r="C41" s="35" t="s">
        <v>42</v>
      </c>
      <c r="D41" s="35" t="s">
        <v>90</v>
      </c>
      <c r="E41" s="28">
        <v>240</v>
      </c>
      <c r="F41" s="34">
        <v>44935</v>
      </c>
      <c r="G41" s="41">
        <v>0</v>
      </c>
      <c r="H41" s="28">
        <f t="shared" si="1"/>
        <v>240</v>
      </c>
      <c r="I41" s="9"/>
    </row>
    <row r="42" spans="1:9" customFormat="1" ht="15" customHeight="1" x14ac:dyDescent="0.25">
      <c r="A42" s="35" t="s">
        <v>32</v>
      </c>
      <c r="B42" s="37" t="s">
        <v>78</v>
      </c>
      <c r="C42" s="37" t="s">
        <v>33</v>
      </c>
      <c r="D42" s="35" t="s">
        <v>49</v>
      </c>
      <c r="E42" s="28">
        <f>205169.53+182372.85</f>
        <v>387542.38</v>
      </c>
      <c r="F42" s="34" t="s">
        <v>99</v>
      </c>
      <c r="G42" s="40">
        <v>387542.38</v>
      </c>
      <c r="H42" s="28">
        <f t="shared" si="1"/>
        <v>0</v>
      </c>
      <c r="I42" s="9"/>
    </row>
    <row r="43" spans="1:9" customFormat="1" ht="15" customHeight="1" x14ac:dyDescent="0.25">
      <c r="A43" s="35" t="s">
        <v>91</v>
      </c>
      <c r="B43" s="37" t="s">
        <v>68</v>
      </c>
      <c r="C43" s="37" t="s">
        <v>93</v>
      </c>
      <c r="D43" s="35" t="s">
        <v>92</v>
      </c>
      <c r="E43" s="28">
        <v>27814.6</v>
      </c>
      <c r="F43" s="34">
        <v>45269</v>
      </c>
      <c r="G43" s="40">
        <v>27814.6</v>
      </c>
      <c r="H43" s="28">
        <f t="shared" si="1"/>
        <v>0</v>
      </c>
      <c r="I43" s="9"/>
    </row>
    <row r="44" spans="1:9" customFormat="1" ht="15" customHeight="1" x14ac:dyDescent="0.25">
      <c r="A44" s="35" t="s">
        <v>64</v>
      </c>
      <c r="B44" s="37" t="s">
        <v>65</v>
      </c>
      <c r="C44" s="37" t="s">
        <v>66</v>
      </c>
      <c r="D44" s="35" t="s">
        <v>67</v>
      </c>
      <c r="E44" s="28">
        <f>393070.26</f>
        <v>393070.26</v>
      </c>
      <c r="F44" s="34" t="s">
        <v>97</v>
      </c>
      <c r="G44" s="40">
        <v>393070.26</v>
      </c>
      <c r="H44" s="28">
        <f t="shared" si="1"/>
        <v>0</v>
      </c>
      <c r="I44" s="9"/>
    </row>
    <row r="45" spans="1:9" customFormat="1" ht="15" customHeight="1" x14ac:dyDescent="0.25">
      <c r="A45" s="35" t="s">
        <v>54</v>
      </c>
      <c r="B45" s="36">
        <v>44935</v>
      </c>
      <c r="C45" s="39" t="s">
        <v>55</v>
      </c>
      <c r="D45" s="35" t="s">
        <v>143</v>
      </c>
      <c r="E45" s="30">
        <f>9313.67+9313.67</f>
        <v>18627.34</v>
      </c>
      <c r="F45" s="34" t="s">
        <v>99</v>
      </c>
      <c r="G45" s="30">
        <v>9313.67</v>
      </c>
      <c r="H45" s="28">
        <f t="shared" si="1"/>
        <v>9313.67</v>
      </c>
      <c r="I45" s="14"/>
    </row>
    <row r="46" spans="1:9" customFormat="1" ht="15" customHeight="1" x14ac:dyDescent="0.25">
      <c r="A46" s="35" t="s">
        <v>47</v>
      </c>
      <c r="B46" s="36" t="s">
        <v>137</v>
      </c>
      <c r="C46" s="39" t="s">
        <v>48</v>
      </c>
      <c r="D46" s="35" t="s">
        <v>138</v>
      </c>
      <c r="E46" s="30">
        <v>13132.74</v>
      </c>
      <c r="F46" s="34" t="s">
        <v>139</v>
      </c>
      <c r="G46" s="30">
        <f>3254.7+9878.04</f>
        <v>13132.740000000002</v>
      </c>
      <c r="H46" s="30">
        <f t="shared" si="1"/>
        <v>0</v>
      </c>
      <c r="I46" s="14"/>
    </row>
    <row r="47" spans="1:9" customFormat="1" ht="15" customHeight="1" x14ac:dyDescent="0.25">
      <c r="A47" s="35" t="s">
        <v>69</v>
      </c>
      <c r="B47" s="36" t="s">
        <v>75</v>
      </c>
      <c r="C47" s="39" t="s">
        <v>70</v>
      </c>
      <c r="D47" s="35" t="s">
        <v>124</v>
      </c>
      <c r="E47" s="30">
        <f>59180+19458.64</f>
        <v>78638.64</v>
      </c>
      <c r="F47" s="34">
        <v>45269</v>
      </c>
      <c r="G47" s="30">
        <v>5380</v>
      </c>
      <c r="H47" s="30">
        <f t="shared" si="1"/>
        <v>73258.64</v>
      </c>
      <c r="I47" s="14"/>
    </row>
    <row r="48" spans="1:9" customFormat="1" ht="15" customHeight="1" x14ac:dyDescent="0.25">
      <c r="A48" s="35" t="s">
        <v>61</v>
      </c>
      <c r="B48" s="36">
        <v>44935</v>
      </c>
      <c r="C48" s="39" t="s">
        <v>62</v>
      </c>
      <c r="D48" s="35" t="s">
        <v>161</v>
      </c>
      <c r="E48" s="30">
        <v>1870227.76</v>
      </c>
      <c r="F48" s="34" t="s">
        <v>99</v>
      </c>
      <c r="G48" s="30">
        <v>0</v>
      </c>
      <c r="H48" s="30">
        <f t="shared" si="1"/>
        <v>1870227.76</v>
      </c>
      <c r="I48" s="14"/>
    </row>
    <row r="49" spans="1:9" customFormat="1" ht="15" customHeight="1" x14ac:dyDescent="0.25">
      <c r="A49" s="35" t="s">
        <v>34</v>
      </c>
      <c r="B49" s="36">
        <v>45023</v>
      </c>
      <c r="C49" s="35" t="s">
        <v>35</v>
      </c>
      <c r="D49" s="35" t="s">
        <v>113</v>
      </c>
      <c r="E49" s="28">
        <v>486136.8</v>
      </c>
      <c r="F49" s="34" t="s">
        <v>114</v>
      </c>
      <c r="G49" s="41">
        <v>121534.2</v>
      </c>
      <c r="H49" s="28">
        <f t="shared" si="1"/>
        <v>364602.6</v>
      </c>
      <c r="I49" s="14"/>
    </row>
    <row r="50" spans="1:9" s="10" customFormat="1" ht="15" customHeight="1" x14ac:dyDescent="0.25">
      <c r="A50" s="35" t="s">
        <v>165</v>
      </c>
      <c r="B50" s="37" t="s">
        <v>158</v>
      </c>
      <c r="C50" s="37" t="s">
        <v>176</v>
      </c>
      <c r="D50" s="35" t="s">
        <v>177</v>
      </c>
      <c r="E50" s="28">
        <v>109290.84</v>
      </c>
      <c r="F50" s="34" t="s">
        <v>99</v>
      </c>
      <c r="G50" s="40">
        <v>0</v>
      </c>
      <c r="H50" s="28">
        <f t="shared" si="1"/>
        <v>109290.84</v>
      </c>
      <c r="I50" s="9"/>
    </row>
    <row r="51" spans="1:9" s="10" customFormat="1" ht="15" customHeight="1" x14ac:dyDescent="0.25">
      <c r="A51" s="35" t="s">
        <v>59</v>
      </c>
      <c r="B51" s="36" t="s">
        <v>127</v>
      </c>
      <c r="C51" s="35" t="s">
        <v>60</v>
      </c>
      <c r="D51" s="35" t="s">
        <v>128</v>
      </c>
      <c r="E51" s="28">
        <v>10170</v>
      </c>
      <c r="F51" s="34" t="s">
        <v>99</v>
      </c>
      <c r="G51" s="41">
        <v>10170</v>
      </c>
      <c r="H51" s="28">
        <f t="shared" si="1"/>
        <v>0</v>
      </c>
      <c r="I51" s="14"/>
    </row>
    <row r="52" spans="1:9" s="10" customFormat="1" ht="15" customHeight="1" x14ac:dyDescent="0.25">
      <c r="A52" s="35" t="s">
        <v>166</v>
      </c>
      <c r="B52" s="36" t="s">
        <v>167</v>
      </c>
      <c r="C52" s="35" t="s">
        <v>178</v>
      </c>
      <c r="D52" s="35" t="s">
        <v>168</v>
      </c>
      <c r="E52" s="28">
        <v>107834.75</v>
      </c>
      <c r="F52" s="34" t="s">
        <v>99</v>
      </c>
      <c r="G52" s="41">
        <v>0</v>
      </c>
      <c r="H52" s="28">
        <f t="shared" si="1"/>
        <v>107834.75</v>
      </c>
      <c r="I52" s="14"/>
    </row>
    <row r="53" spans="1:9" s="10" customFormat="1" ht="15" customHeight="1" x14ac:dyDescent="0.25">
      <c r="A53" s="35" t="s">
        <v>36</v>
      </c>
      <c r="B53" s="36" t="s">
        <v>129</v>
      </c>
      <c r="C53" s="31" t="s">
        <v>20</v>
      </c>
      <c r="D53" s="35" t="s">
        <v>130</v>
      </c>
      <c r="E53" s="28">
        <v>313344.09000000003</v>
      </c>
      <c r="F53" s="34" t="s">
        <v>105</v>
      </c>
      <c r="G53" s="41">
        <f>7009.38+62404.08</f>
        <v>69413.460000000006</v>
      </c>
      <c r="H53" s="28">
        <f t="shared" si="1"/>
        <v>243930.63</v>
      </c>
      <c r="I53" s="14"/>
    </row>
    <row r="54" spans="1:9" customFormat="1" ht="15" customHeight="1" x14ac:dyDescent="0.25">
      <c r="A54" s="35" t="s">
        <v>37</v>
      </c>
      <c r="B54" s="35" t="s">
        <v>95</v>
      </c>
      <c r="C54" s="31" t="s">
        <v>38</v>
      </c>
      <c r="D54" s="35" t="s">
        <v>96</v>
      </c>
      <c r="E54" s="30">
        <f>86888.16+86888.15</f>
        <v>173776.31</v>
      </c>
      <c r="F54" s="34" t="s">
        <v>97</v>
      </c>
      <c r="G54" s="40">
        <v>86888.16</v>
      </c>
      <c r="H54" s="28">
        <f t="shared" si="1"/>
        <v>86888.15</v>
      </c>
      <c r="I54" s="9"/>
    </row>
    <row r="55" spans="1:9" ht="22.9" customHeight="1" x14ac:dyDescent="0.25">
      <c r="A55" s="19" t="s">
        <v>39</v>
      </c>
      <c r="B55" s="19"/>
      <c r="C55" s="19"/>
      <c r="D55" s="19"/>
      <c r="E55" s="11">
        <f>SUM(E9:E54)</f>
        <v>18495444.52</v>
      </c>
      <c r="F55" s="11"/>
      <c r="G55" s="11">
        <f>SUM(G9:G54)</f>
        <v>6402605.7300000004</v>
      </c>
      <c r="H55" s="11">
        <f>SUM(H9:H54)</f>
        <v>12092838.790000003</v>
      </c>
      <c r="I55" s="13"/>
    </row>
    <row r="56" spans="1:9" x14ac:dyDescent="0.2">
      <c r="G56" s="4"/>
    </row>
    <row r="57" spans="1:9" x14ac:dyDescent="0.2">
      <c r="D57" s="20"/>
      <c r="G57" s="12"/>
      <c r="I57" s="13"/>
    </row>
    <row r="58" spans="1:9" x14ac:dyDescent="0.2">
      <c r="G58" s="12"/>
    </row>
    <row r="60" spans="1:9" x14ac:dyDescent="0.2">
      <c r="C60" s="21"/>
    </row>
    <row r="61" spans="1:9" x14ac:dyDescent="0.2">
      <c r="C61" s="20"/>
    </row>
  </sheetData>
  <autoFilter ref="A8:H54" xr:uid="{00000000-0009-0000-0000-000000000000}">
    <sortState xmlns:xlrd2="http://schemas.microsoft.com/office/spreadsheetml/2017/richdata2" ref="A9:H54">
      <sortCondition ref="A8:A54"/>
    </sortState>
  </autoFilter>
  <sortState xmlns:xlrd2="http://schemas.microsoft.com/office/spreadsheetml/2017/richdata2" ref="A10:I54">
    <sortCondition ref="A9:A54"/>
  </sortState>
  <mergeCells count="4">
    <mergeCell ref="A3:H3"/>
    <mergeCell ref="A4:H4"/>
    <mergeCell ref="A5:H5"/>
    <mergeCell ref="A7:H7"/>
  </mergeCells>
  <conditionalFormatting sqref="C54">
    <cfRule type="duplicateValues" dxfId="0" priority="3"/>
  </conditionalFormatting>
  <pageMargins left="0.7" right="0.7" top="0.75" bottom="0.75" header="0.3" footer="0.3"/>
  <pageSetup scale="46" fitToHeight="0" orientation="landscape" r:id="rId1"/>
  <headerFooter>
    <oddFooter>&amp;R&amp;P/&amp;N</oddFooter>
  </headerFooter>
  <ignoredErrors>
    <ignoredError sqref="B42:B44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schemas.microsoft.com/office/2006/metadata/properties"/>
    <ds:schemaRef ds:uri="http://purl.org/dc/dcmitype/"/>
    <ds:schemaRef ds:uri="abf3335f-e4f0-4829-9abc-95a146d64f38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2023-10-19T20:31:44Z</cp:lastPrinted>
  <dcterms:created xsi:type="dcterms:W3CDTF">2023-02-06T15:07:28Z</dcterms:created>
  <dcterms:modified xsi:type="dcterms:W3CDTF">2023-10-19T20:31:59Z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