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.pena\Desktop\PAG.WEB\AÑO 2023\JUNIO 2023\"/>
    </mc:Choice>
  </mc:AlternateContent>
  <bookViews>
    <workbookView xWindow="0" yWindow="0" windowWidth="18816" windowHeight="6612"/>
  </bookViews>
  <sheets>
    <sheet name="JUNIO" sheetId="2" r:id="rId1"/>
  </sheets>
  <definedNames>
    <definedName name="_xlnm._FilterDatabase" localSheetId="0" hidden="1">JUNIO!$A$10:$H$59</definedName>
    <definedName name="_xlnm.Print_Titles" localSheetId="0">JUNIO!$1:$10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2" l="1"/>
  <c r="E14" i="2"/>
  <c r="E59" i="2" l="1"/>
  <c r="H59" i="2" s="1"/>
  <c r="G58" i="2"/>
  <c r="H58" i="2" s="1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E43" i="2"/>
  <c r="H43" i="2" s="1"/>
  <c r="H42" i="2"/>
  <c r="G41" i="2"/>
  <c r="E41" i="2"/>
  <c r="H41" i="2" s="1"/>
  <c r="H40" i="2"/>
  <c r="H39" i="2"/>
  <c r="G38" i="2"/>
  <c r="H38" i="2" s="1"/>
  <c r="E37" i="2"/>
  <c r="H37" i="2" s="1"/>
  <c r="H36" i="2"/>
  <c r="H35" i="2"/>
  <c r="H34" i="2"/>
  <c r="H33" i="2"/>
  <c r="E32" i="2"/>
  <c r="H32" i="2" s="1"/>
  <c r="H31" i="2"/>
  <c r="H30" i="2"/>
  <c r="H29" i="2"/>
  <c r="H28" i="2"/>
  <c r="H27" i="2"/>
  <c r="H26" i="2"/>
  <c r="H25" i="2"/>
  <c r="E24" i="2"/>
  <c r="H24" i="2" s="1"/>
  <c r="G23" i="2"/>
  <c r="E23" i="2"/>
  <c r="H23" i="2" s="1"/>
  <c r="E22" i="2"/>
  <c r="H22" i="2" s="1"/>
  <c r="H21" i="2"/>
  <c r="E20" i="2"/>
  <c r="H20" i="2" s="1"/>
  <c r="G19" i="2"/>
  <c r="H19" i="2" s="1"/>
  <c r="H18" i="2"/>
  <c r="H17" i="2"/>
  <c r="H16" i="2"/>
  <c r="H15" i="2"/>
  <c r="H14" i="2"/>
  <c r="E13" i="2"/>
  <c r="H13" i="2" s="1"/>
  <c r="E12" i="2"/>
  <c r="G11" i="2"/>
  <c r="G61" i="2" l="1"/>
  <c r="E61" i="2"/>
  <c r="H11" i="2"/>
  <c r="H12" i="2"/>
  <c r="H61" i="2" l="1"/>
</calcChain>
</file>

<file path=xl/sharedStrings.xml><?xml version="1.0" encoding="utf-8"?>
<sst xmlns="http://schemas.openxmlformats.org/spreadsheetml/2006/main" count="240" uniqueCount="193">
  <si>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</si>
  <si>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</si>
  <si>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</si>
  <si>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</si>
  <si>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</si>
  <si>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</si>
  <si>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</si>
  <si>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</si>
  <si>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</si>
  <si>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</si>
  <si>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AGUA CRYSTAL </t>
  </si>
  <si>
    <t xml:space="preserve">Agua para la institucion. </t>
  </si>
  <si>
    <t>ALTICE DOMINICANA, SA</t>
  </si>
  <si>
    <t>P/Servicios telefónicos (FLOTA) y 809-185-4528.</t>
  </si>
  <si>
    <t>ASOC. DOMINICANA DE ZONAS FRANCAS (ADOZONA)</t>
  </si>
  <si>
    <t>BANCO DE RESERVAS DE LA REP. DOM.</t>
  </si>
  <si>
    <t xml:space="preserve">BUG BYE SRL </t>
  </si>
  <si>
    <t>01/09-21/11/22</t>
  </si>
  <si>
    <t>Servicios de fumigacion.</t>
  </si>
  <si>
    <t>CONT/B1500000018/19</t>
  </si>
  <si>
    <t>CAASD</t>
  </si>
  <si>
    <t>CENTRO AUTOMOTRIZ REMESA, SRL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</si>
  <si>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</si>
  <si>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</si>
  <si>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</si>
  <si>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</si>
  <si>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ELEVADORES DEL NORTE</t>
  </si>
  <si>
    <t>Servicios de mantenimiento ascensores.</t>
  </si>
  <si>
    <t>EMPRESA DISTRIBUIDORA DE ELECTRICIDAD DEL ESTE S.A</t>
  </si>
  <si>
    <t>FUNDACION UNIVERSITARIA IBEROAMERICANA (FUNIBER)</t>
  </si>
  <si>
    <t>Pago 75% cuota 10/21 del programa académico.</t>
  </si>
  <si>
    <t>HUMANO SEGUROS S A</t>
  </si>
  <si>
    <t>P/Servicios  Seguros Médico y de vida.</t>
  </si>
  <si>
    <t>Servicios alimenticios.</t>
  </si>
  <si>
    <t xml:space="preserve">LA COCINA DE DONA MARY </t>
  </si>
  <si>
    <t>ROOT FOCUS SRL</t>
  </si>
  <si>
    <t>P/Servicios asesoria norma ISO.</t>
  </si>
  <si>
    <t>SKETCHPROM SRL</t>
  </si>
  <si>
    <t>Servicios de alquiler equipos de oficina.</t>
  </si>
  <si>
    <t xml:space="preserve">VIAMAR </t>
  </si>
  <si>
    <t>WINDTELECOM, SA</t>
  </si>
  <si>
    <t>P/ Servicios de internet para la institución.</t>
  </si>
  <si>
    <t>TOTAL</t>
  </si>
  <si>
    <t>P/Servicios de internet No. 829-110-6594,0829-118-1864,  CENTRAL TELEF. correspondiente al 2023.</t>
  </si>
  <si>
    <t xml:space="preserve">OFICINA DE COORDINACION PRESIDENCIAL </t>
  </si>
  <si>
    <t>PREBEA S A</t>
  </si>
  <si>
    <t>P/pasajes y viaticos a empleados de la institucion.</t>
  </si>
  <si>
    <t>B1500000229</t>
  </si>
  <si>
    <t>P/servicio de funeraria.</t>
  </si>
  <si>
    <t>CONT.2790*75%</t>
  </si>
  <si>
    <t>CONT2886/22</t>
  </si>
  <si>
    <t>C &amp; C TECHNOLODY SUPPLY SRL</t>
  </si>
  <si>
    <t>ISLA DOMINICANA DE PETROLEO CORPORACION</t>
  </si>
  <si>
    <t>P/Completivo flotilla de combustible.</t>
  </si>
  <si>
    <t>28/04/23</t>
  </si>
  <si>
    <t>SERVICES TRAVEL</t>
  </si>
  <si>
    <t>Seguro de viajes.</t>
  </si>
  <si>
    <t>UNIVERSIDAD APEC</t>
  </si>
  <si>
    <t>17/05/23</t>
  </si>
  <si>
    <t>26/05/23</t>
  </si>
  <si>
    <t xml:space="preserve">Maestria colaboradores de la institucion. </t>
  </si>
  <si>
    <t>19/05/23</t>
  </si>
  <si>
    <t>31/05/23</t>
  </si>
  <si>
    <t>CON2268/23</t>
  </si>
  <si>
    <t>ASOCIACION DE IND. DE LA REP. DOM.</t>
  </si>
  <si>
    <t>25/05/23</t>
  </si>
  <si>
    <t>B1500000199</t>
  </si>
  <si>
    <t>Curso para colaboradora de la institucion.</t>
  </si>
  <si>
    <t>B1500027641/27960</t>
  </si>
  <si>
    <t>16/05/23</t>
  </si>
  <si>
    <t>01/05/23</t>
  </si>
  <si>
    <t>CERT741508/22</t>
  </si>
  <si>
    <t>CONT/ALQ21</t>
  </si>
  <si>
    <t>CONSTRUCTORA DOMINICO PERUANA</t>
  </si>
  <si>
    <t>Remodelación baños 4to piso.</t>
  </si>
  <si>
    <t>CORRESPONDIENTE AL 30 DE JUNIO 2023</t>
  </si>
  <si>
    <t>B1500051043/51487</t>
  </si>
  <si>
    <t>Servicios de Agua.</t>
  </si>
  <si>
    <t>Servicios de electricidad.</t>
  </si>
  <si>
    <t>05/06-15/06/23</t>
  </si>
  <si>
    <t>28/06/23</t>
  </si>
  <si>
    <t>01/05-12/05/23</t>
  </si>
  <si>
    <t>Combustible Junio.</t>
  </si>
  <si>
    <t>Flota junio 2023</t>
  </si>
  <si>
    <t>20/06/23</t>
  </si>
  <si>
    <t>22/05-05/06/23</t>
  </si>
  <si>
    <t>B1500128259/128342</t>
  </si>
  <si>
    <t xml:space="preserve">AYUNTAMIENTO DEL DISTRITO NACIONAL </t>
  </si>
  <si>
    <t>B1500042645</t>
  </si>
  <si>
    <t>30/06/23</t>
  </si>
  <si>
    <t>P/Servicios de recogida de basura.</t>
  </si>
  <si>
    <t>B1500003407</t>
  </si>
  <si>
    <t>08/05-09/05/23</t>
  </si>
  <si>
    <t>CON5341/23/B1500010828/892/11142/215/349</t>
  </si>
  <si>
    <t>29/06/23</t>
  </si>
  <si>
    <t>CONT1528/23-B1500000306/312</t>
  </si>
  <si>
    <t>30/04-1/6/2023</t>
  </si>
  <si>
    <t>31/05-19/06/23</t>
  </si>
  <si>
    <t>B1500000002/03</t>
  </si>
  <si>
    <t>PIGAT</t>
  </si>
  <si>
    <t>30/05/23</t>
  </si>
  <si>
    <t>Foror empresarial de generaciones tabacaleras.</t>
  </si>
  <si>
    <t>B1500000198</t>
  </si>
  <si>
    <t>15/05/23</t>
  </si>
  <si>
    <t>B1500003307/3343</t>
  </si>
  <si>
    <t>CONT1524/23-B1500000344/351</t>
  </si>
  <si>
    <t>16/06/23</t>
  </si>
  <si>
    <t>CONT4303/23-B1500001777</t>
  </si>
  <si>
    <t>26/05-27/06/23</t>
  </si>
  <si>
    <t>B1500011065/11172</t>
  </si>
  <si>
    <t>30/03-14/04-27/04/23</t>
  </si>
  <si>
    <t>B1500041294/41430/41603/41684/41685/41686</t>
  </si>
  <si>
    <t>E4500000011241/11595/13792/14142</t>
  </si>
  <si>
    <t>27/05-27/06/23</t>
  </si>
  <si>
    <t>23/05/23</t>
  </si>
  <si>
    <t>B1500273027</t>
  </si>
  <si>
    <t>13/06/23</t>
  </si>
  <si>
    <t>SEGUROS UNIVERSAL</t>
  </si>
  <si>
    <t>Seguro medico opcional empleados.</t>
  </si>
  <si>
    <t>B1500169192</t>
  </si>
  <si>
    <t>15/06/23</t>
  </si>
  <si>
    <t>B1500119476/494</t>
  </si>
  <si>
    <t>VARGAS SERVICIOS DE CATERING</t>
  </si>
  <si>
    <t>Servicio de catering para reunion de la institucion.</t>
  </si>
  <si>
    <t>B1500001165</t>
  </si>
  <si>
    <t>CONSULTORES EN SEGURIDAD TECNOLOGICA</t>
  </si>
  <si>
    <t>B1500000118</t>
  </si>
  <si>
    <t>Mantenimiento cableados redes de la instituicon.</t>
  </si>
  <si>
    <t>27/06/23</t>
  </si>
  <si>
    <t>SISTEMA ECONOMICO SOLUCIONISTA SRL</t>
  </si>
  <si>
    <t>B1500000044</t>
  </si>
  <si>
    <t>PONTIFICA UNIVERSIDAD CATOLICA M Y M</t>
  </si>
  <si>
    <t xml:space="preserve">Estudios de  colaboradores de la institucion. </t>
  </si>
  <si>
    <t>B1500007454</t>
  </si>
  <si>
    <t>24/01-20/04-16/05/23</t>
  </si>
  <si>
    <t>FACTURA 630/827/786</t>
  </si>
  <si>
    <t>01/03-01/04/23</t>
  </si>
  <si>
    <t>Ventas de Formularios de Expotación Vuce-aduanas</t>
  </si>
  <si>
    <t>INDUSTRIAS BANILEJAS SAS</t>
  </si>
  <si>
    <t>19/06/23</t>
  </si>
  <si>
    <t>P/Adquisicion alimentos y bebidas.</t>
  </si>
  <si>
    <t>E450000000321</t>
  </si>
  <si>
    <t xml:space="preserve">INSTITUTO TECNOLOGICO DE LAS AMERICAS </t>
  </si>
  <si>
    <t>B1500000570</t>
  </si>
  <si>
    <t>Curso para empleado de la institucion.</t>
  </si>
  <si>
    <t>ANTONIO P. HACHE &amp; CO.</t>
  </si>
  <si>
    <t>02/06-19/06-21/06/23</t>
  </si>
  <si>
    <t>Compra pinturas para la institucion.</t>
  </si>
  <si>
    <t>B1500002946/2965/2967</t>
  </si>
  <si>
    <t xml:space="preserve">  P/Devolucion de recursos por concepto de 8,400*162.50 formularios.</t>
  </si>
  <si>
    <t>CENTRO CUESTA NACIONAL, C POR A.</t>
  </si>
  <si>
    <t>B1500147549/161767</t>
  </si>
  <si>
    <t>Compra materiales y suministros  p/la institucion.</t>
  </si>
  <si>
    <t>DOMINGO SANTANA MEDINA</t>
  </si>
  <si>
    <t>B1500000148</t>
  </si>
  <si>
    <t>P/Servicios juridicos de la institucion.</t>
  </si>
  <si>
    <t>23/06/23</t>
  </si>
  <si>
    <t xml:space="preserve">FLORISTERIA ZUNIFLOR SRL </t>
  </si>
  <si>
    <t>B1500002684</t>
  </si>
  <si>
    <t>P/floricultura para uso de la intitucion.</t>
  </si>
  <si>
    <t xml:space="preserve">INSTITUTO CULTURAL DOMINICO-AMERICANO </t>
  </si>
  <si>
    <t>Pago curso de ingles a colaboradores de la intitucion.</t>
  </si>
  <si>
    <t>B1500002584</t>
  </si>
  <si>
    <t>IMPRENTA AMIGO DEL HOGAR INC</t>
  </si>
  <si>
    <t>P/Servicios de impresion de informes estadisticos.</t>
  </si>
  <si>
    <t>B1500000419</t>
  </si>
  <si>
    <t>LAVANDERIA ROYAL</t>
  </si>
  <si>
    <t>P/Servicio de lavanderia de la intitucion.</t>
  </si>
  <si>
    <t>B150000866</t>
  </si>
  <si>
    <t>METRO TECNOLOGIA SRL</t>
  </si>
  <si>
    <t>P/Adquisicion reloj biometrico para la intitucion.</t>
  </si>
  <si>
    <t>B1500000601</t>
  </si>
  <si>
    <t>OFICINA UNIVERSAL SA</t>
  </si>
  <si>
    <t>21/06/23</t>
  </si>
  <si>
    <t>Compra toners p/uso de la intitucion.</t>
  </si>
  <si>
    <t>B1500001712</t>
  </si>
  <si>
    <t xml:space="preserve">OPTIMUM CONTROL DE PLAGAS </t>
  </si>
  <si>
    <t>B1500000054</t>
  </si>
  <si>
    <t>P/Servicio de exterminacion de plagas.</t>
  </si>
  <si>
    <t>PADRON OFFICE SUPLY</t>
  </si>
  <si>
    <t>P/Compra suministros y materiales p/uso de la institucion.</t>
  </si>
  <si>
    <t>B1500000931</t>
  </si>
  <si>
    <t>SIMPAPEL SRL</t>
  </si>
  <si>
    <t>P/Compras equipos de tecnologia y accesorios informaticos.</t>
  </si>
  <si>
    <t>B1500000447</t>
  </si>
  <si>
    <t>SUMINISTROS GUIPAK, SRL</t>
  </si>
  <si>
    <t>Materiales de limpieza.</t>
  </si>
  <si>
    <t>B1500001069</t>
  </si>
  <si>
    <t>VICTOR GARCIA AIRE ACONDICIONADO CXA</t>
  </si>
  <si>
    <t>26/06/23</t>
  </si>
  <si>
    <t>P/Compra aires acondicionados para la institucion.</t>
  </si>
  <si>
    <t>B1500002516</t>
  </si>
  <si>
    <t>RELACIÓN DE ESTADO POR PAGAR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</si>
</sst>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/>
    <xf numFmtId="43" fontId="3" fillId="0" borderId="0" xfId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7" fillId="0" borderId="0" xfId="0" applyFont="1"/>
    <xf numFmtId="43" fontId="0" fillId="3" borderId="1" xfId="1" applyFont="1" applyFill="1" applyBorder="1" applyAlignment="1">
      <alignment horizontal="center"/>
    </xf>
    <xf numFmtId="14" fontId="0" fillId="3" borderId="1" xfId="1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0" xfId="0" applyFill="1"/>
    <xf numFmtId="0" fontId="2" fillId="0" borderId="0" xfId="0" applyFont="1"/>
    <xf numFmtId="43" fontId="2" fillId="2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0" applyNumberFormat="1" applyFont="1"/>
    <xf numFmtId="43" fontId="9" fillId="0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 wrapText="1"/>
    </xf>
    <xf numFmtId="43" fontId="10" fillId="3" borderId="1" xfId="1" applyFont="1" applyFill="1" applyBorder="1" applyAlignment="1">
      <alignment horizontal="center"/>
    </xf>
    <xf numFmtId="43" fontId="10" fillId="3" borderId="1" xfId="0" applyNumberFormat="1" applyFont="1" applyFill="1" applyBorder="1" applyAlignment="1">
      <alignment horizontal="center"/>
    </xf>
    <xf numFmtId="43" fontId="10" fillId="3" borderId="1" xfId="0" applyNumberFormat="1" applyFont="1" applyFill="1" applyBorder="1" applyAlignment="1">
      <alignment horizontal="center" wrapText="1"/>
    </xf>
    <xf numFmtId="0" fontId="2" fillId="3" borderId="0" xfId="0" applyFont="1" applyFill="1"/>
    <xf numFmtId="13" fontId="0" fillId="3" borderId="1" xfId="1" applyNumberFormat="1" applyFont="1" applyFill="1" applyBorder="1" applyAlignment="1">
      <alignment horizontal="center"/>
    </xf>
    <xf numFmtId="14" fontId="9" fillId="3" borderId="1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14" fontId="0" fillId="3" borderId="1" xfId="0" applyNumberFormat="1" applyFill="1" applyBorder="1" applyAlignment="1">
      <alignment horizontal="left" wrapText="1"/>
    </xf>
    <xf numFmtId="49" fontId="9" fillId="3" borderId="1" xfId="0" applyNumberFormat="1" applyFont="1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49" fontId="9" fillId="3" borderId="1" xfId="0" applyNumberFormat="1" applyFont="1" applyFill="1" applyBorder="1" applyAlignment="1">
      <alignment horizontal="left"/>
    </xf>
    <xf numFmtId="0" fontId="0" fillId="3" borderId="1" xfId="0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3" fontId="3" fillId="0" borderId="0" xfId="0" applyNumberFormat="1" applyFont="1" applyAlignment="1">
      <alignment horizontal="left"/>
    </xf>
    <xf numFmtId="43" fontId="7" fillId="2" borderId="1" xfId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43" fontId="7" fillId="2" borderId="1" xfId="1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262523</xdr:colOff>
      <xdr:row>1</xdr:row>
      <xdr:rowOff>20053</xdr:rowOff>
    </xdr:from>
    <xdr:to>
      <xdr:col>0</xdr:col>
      <xdr:colOff>3216275</xdr:colOff>
      <xdr:row>6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FEFAE9B-F347-495A-95D4-23288D39B16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23" y="181978"/>
          <a:ext cx="2953752" cy="1027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zoomScale="98" zoomScaleNormal="98" workbookViewId="0">
      <pane ySplit="1" topLeftCell="A2" activePane="bottomLeft" state="frozen"/>
      <selection pane="bottomLeft" activeCell="A6" sqref="A6:H6"/>
    </sheetView>
  </sheetViews>
  <sheetFormatPr baseColWidth="10" defaultColWidth="11.5546875" defaultRowHeight="13.8" x14ac:dyDescent="0.3"/>
  <cols>
    <col min="1" max="1" width="53.5546875" style="26" customWidth="1"/>
    <col min="2" max="2" width="24.5546875" style="26" customWidth="1"/>
    <col min="3" max="3" width="54.44140625" style="26" customWidth="1"/>
    <col min="4" max="4" width="43.6640625" style="26" customWidth="1"/>
    <col min="5" max="5" width="20.5546875" style="4" customWidth="1"/>
    <col min="6" max="6" width="16.109375" style="1" customWidth="1"/>
    <col min="7" max="7" width="18.44140625" style="1" customWidth="1"/>
    <col min="8" max="8" width="17" style="4" customWidth="1"/>
    <col min="9" max="9" width="12.44140625" style="3" bestFit="1" customWidth="1"/>
    <col min="10" max="16384" width="11.5546875" style="3"/>
  </cols>
  <sheetData>
    <row r="1" spans="1:9" x14ac:dyDescent="0.3">
      <c r="E1" s="2"/>
      <c r="H1" s="2"/>
    </row>
    <row r="2" spans="1:9" x14ac:dyDescent="0.3">
      <c r="E2" s="2"/>
    </row>
    <row r="3" spans="1:9" x14ac:dyDescent="0.3">
      <c r="B3" s="27"/>
      <c r="C3" s="27"/>
      <c r="E3" s="2"/>
      <c r="F3" s="5"/>
      <c r="G3" s="5"/>
      <c r="H3" s="2"/>
    </row>
    <row r="4" spans="1:9" x14ac:dyDescent="0.3">
      <c r="C4" s="27"/>
      <c r="D4" s="28"/>
      <c r="H4" s="2"/>
    </row>
    <row r="5" spans="1:9" ht="21" x14ac:dyDescent="0.4">
      <c r="A5" s="46" t="s">
        <v>192</v>
      </c>
      <c r="B5" s="46"/>
      <c r="C5" s="46"/>
      <c r="D5" s="46"/>
      <c r="E5" s="46"/>
      <c r="F5" s="46"/>
      <c r="G5" s="46"/>
      <c r="H5" s="46"/>
    </row>
    <row r="6" spans="1:9" ht="21" x14ac:dyDescent="0.4">
      <c r="A6" s="46" t="s">
        <v>75</v>
      </c>
      <c r="B6" s="46"/>
      <c r="C6" s="46"/>
      <c r="D6" s="46"/>
      <c r="E6" s="46"/>
      <c r="F6" s="46"/>
      <c r="G6" s="46"/>
      <c r="H6" s="46"/>
    </row>
    <row r="7" spans="1:9" ht="21" x14ac:dyDescent="0.4">
      <c r="A7" s="46" t="s">
        <v>0</v>
      </c>
      <c r="B7" s="46"/>
      <c r="C7" s="46"/>
      <c r="D7" s="46"/>
      <c r="E7" s="46"/>
      <c r="F7" s="46"/>
      <c r="G7" s="46"/>
      <c r="H7" s="46"/>
    </row>
    <row r="8" spans="1:9" ht="21" x14ac:dyDescent="0.4">
      <c r="A8" s="29"/>
      <c r="B8" s="29"/>
      <c r="C8" s="29"/>
      <c r="D8" s="29"/>
      <c r="E8" s="7"/>
      <c r="F8" s="6"/>
      <c r="G8" s="6"/>
      <c r="H8" s="6"/>
    </row>
    <row r="9" spans="1:9" ht="21" x14ac:dyDescent="0.4">
      <c r="A9" s="47" t="s">
        <v>1</v>
      </c>
      <c r="B9" s="47"/>
      <c r="C9" s="47"/>
      <c r="D9" s="47"/>
      <c r="E9" s="47"/>
      <c r="F9" s="47"/>
      <c r="G9" s="47"/>
      <c r="H9" s="47"/>
    </row>
    <row r="10" spans="1:9" s="8" customFormat="1" ht="78" x14ac:dyDescent="0.3">
      <c r="A10" s="30" t="s">
        <v>2</v>
      </c>
      <c r="B10" s="31" t="s">
        <v>3</v>
      </c>
      <c r="C10" s="31" t="s">
        <v>4</v>
      </c>
      <c r="D10" s="32" t="s">
        <v>5</v>
      </c>
      <c r="E10" s="43" t="s">
        <v>6</v>
      </c>
      <c r="F10" s="44" t="s">
        <v>7</v>
      </c>
      <c r="G10" s="44" t="s">
        <v>8</v>
      </c>
      <c r="H10" s="45" t="s">
        <v>9</v>
      </c>
    </row>
    <row r="11" spans="1:9" customFormat="1" ht="14.4" x14ac:dyDescent="0.3">
      <c r="A11" s="33" t="s">
        <v>10</v>
      </c>
      <c r="B11" s="34" t="s">
        <v>110</v>
      </c>
      <c r="C11" s="35" t="s">
        <v>11</v>
      </c>
      <c r="D11" s="35" t="s">
        <v>111</v>
      </c>
      <c r="E11" s="9">
        <v>37453.75</v>
      </c>
      <c r="F11" s="10" t="s">
        <v>89</v>
      </c>
      <c r="G11" s="9">
        <f>9694.75+5125.25</f>
        <v>14820</v>
      </c>
      <c r="H11" s="18">
        <f t="shared" ref="H11" si="0">+E11-G11</f>
        <v>22633.75</v>
      </c>
      <c r="I11" s="12"/>
    </row>
    <row r="12" spans="1:9" customFormat="1" ht="17.399999999999999" customHeight="1" x14ac:dyDescent="0.3">
      <c r="A12" s="36" t="s">
        <v>12</v>
      </c>
      <c r="B12" s="37" t="s">
        <v>79</v>
      </c>
      <c r="C12" s="38" t="s">
        <v>13</v>
      </c>
      <c r="D12" s="38" t="s">
        <v>76</v>
      </c>
      <c r="E12" s="9">
        <f>24368.75+156985.35</f>
        <v>181354.1</v>
      </c>
      <c r="F12" s="11" t="s">
        <v>80</v>
      </c>
      <c r="G12" s="20">
        <v>181354.1</v>
      </c>
      <c r="H12" s="18">
        <f t="shared" ref="H12:H59" si="1">+E12-G12</f>
        <v>0</v>
      </c>
      <c r="I12" s="12"/>
    </row>
    <row r="13" spans="1:9" customFormat="1" ht="14.4" x14ac:dyDescent="0.3">
      <c r="A13" s="36" t="s">
        <v>145</v>
      </c>
      <c r="B13" s="37" t="s">
        <v>146</v>
      </c>
      <c r="C13" s="38" t="s">
        <v>147</v>
      </c>
      <c r="D13" s="33" t="s">
        <v>148</v>
      </c>
      <c r="E13" s="18">
        <f>55413.16+24979.69+8326.52</f>
        <v>88719.37000000001</v>
      </c>
      <c r="F13" s="11" t="s">
        <v>89</v>
      </c>
      <c r="G13" s="21">
        <v>0</v>
      </c>
      <c r="H13" s="18">
        <f t="shared" si="1"/>
        <v>88719.37000000001</v>
      </c>
      <c r="I13" s="12"/>
    </row>
    <row r="14" spans="1:9" customFormat="1" ht="15" customHeight="1" x14ac:dyDescent="0.3">
      <c r="A14" s="36" t="s">
        <v>14</v>
      </c>
      <c r="B14" s="37" t="s">
        <v>136</v>
      </c>
      <c r="C14" s="33" t="s">
        <v>149</v>
      </c>
      <c r="D14" s="39" t="s">
        <v>137</v>
      </c>
      <c r="E14" s="18">
        <f>802154.17+666250+698750+849875</f>
        <v>3017029.17</v>
      </c>
      <c r="F14" s="11" t="s">
        <v>106</v>
      </c>
      <c r="G14" s="21">
        <v>1365000</v>
      </c>
      <c r="H14" s="18">
        <f t="shared" si="1"/>
        <v>1652029.17</v>
      </c>
      <c r="I14" s="12"/>
    </row>
    <row r="15" spans="1:9" customFormat="1" ht="14.4" x14ac:dyDescent="0.3">
      <c r="A15" s="36" t="s">
        <v>64</v>
      </c>
      <c r="B15" s="37" t="s">
        <v>58</v>
      </c>
      <c r="C15" s="38" t="s">
        <v>67</v>
      </c>
      <c r="D15" s="33" t="s">
        <v>66</v>
      </c>
      <c r="E15" s="18">
        <v>22300</v>
      </c>
      <c r="F15" s="11">
        <v>45175</v>
      </c>
      <c r="G15" s="21">
        <v>22300</v>
      </c>
      <c r="H15" s="18">
        <f t="shared" si="1"/>
        <v>0</v>
      </c>
      <c r="I15" s="12"/>
    </row>
    <row r="16" spans="1:9" customFormat="1" ht="14.4" x14ac:dyDescent="0.3">
      <c r="A16" s="36" t="s">
        <v>87</v>
      </c>
      <c r="B16" s="37">
        <v>44962</v>
      </c>
      <c r="C16" s="38" t="s">
        <v>90</v>
      </c>
      <c r="D16" s="33" t="s">
        <v>88</v>
      </c>
      <c r="E16" s="18">
        <v>755</v>
      </c>
      <c r="F16" s="11" t="s">
        <v>89</v>
      </c>
      <c r="G16" s="21">
        <v>755</v>
      </c>
      <c r="H16" s="18">
        <f t="shared" si="1"/>
        <v>0</v>
      </c>
      <c r="I16" s="12"/>
    </row>
    <row r="17" spans="1:9" customFormat="1" ht="14.4" x14ac:dyDescent="0.3">
      <c r="A17" s="36" t="s">
        <v>15</v>
      </c>
      <c r="B17" s="37">
        <v>44932</v>
      </c>
      <c r="C17" s="38" t="s">
        <v>82</v>
      </c>
      <c r="D17" s="36" t="s">
        <v>83</v>
      </c>
      <c r="E17" s="9">
        <v>600000</v>
      </c>
      <c r="F17" s="11" t="s">
        <v>84</v>
      </c>
      <c r="G17" s="20">
        <v>600000</v>
      </c>
      <c r="H17" s="18">
        <f t="shared" si="1"/>
        <v>0</v>
      </c>
      <c r="I17" s="12"/>
    </row>
    <row r="18" spans="1:9" customFormat="1" ht="14.4" x14ac:dyDescent="0.3">
      <c r="A18" s="36" t="s">
        <v>16</v>
      </c>
      <c r="B18" s="37" t="s">
        <v>17</v>
      </c>
      <c r="C18" s="38" t="s">
        <v>18</v>
      </c>
      <c r="D18" s="36" t="s">
        <v>19</v>
      </c>
      <c r="E18" s="9">
        <v>33024.32</v>
      </c>
      <c r="F18" s="9" t="s">
        <v>89</v>
      </c>
      <c r="G18" s="20">
        <v>0</v>
      </c>
      <c r="H18" s="18">
        <f t="shared" si="1"/>
        <v>33024.32</v>
      </c>
      <c r="I18" s="12"/>
    </row>
    <row r="19" spans="1:9" customFormat="1" ht="14.4" x14ac:dyDescent="0.3">
      <c r="A19" s="36" t="s">
        <v>51</v>
      </c>
      <c r="B19" s="37">
        <v>45051</v>
      </c>
      <c r="C19" s="36" t="s">
        <v>33</v>
      </c>
      <c r="D19" s="36" t="s">
        <v>105</v>
      </c>
      <c r="E19" s="9">
        <v>1809304.02</v>
      </c>
      <c r="F19" s="24" t="s">
        <v>80</v>
      </c>
      <c r="G19" s="20">
        <f>533391.64+641104.37</f>
        <v>1174496.01</v>
      </c>
      <c r="H19" s="18">
        <f t="shared" si="1"/>
        <v>634808.01</v>
      </c>
      <c r="I19" s="12"/>
    </row>
    <row r="20" spans="1:9" customFormat="1" ht="14.4" x14ac:dyDescent="0.3">
      <c r="A20" s="36" t="s">
        <v>20</v>
      </c>
      <c r="B20" s="37" t="s">
        <v>62</v>
      </c>
      <c r="C20" s="33" t="s">
        <v>77</v>
      </c>
      <c r="D20" s="36" t="s">
        <v>121</v>
      </c>
      <c r="E20" s="9">
        <f>660+675</f>
        <v>1335</v>
      </c>
      <c r="F20" s="9" t="s">
        <v>89</v>
      </c>
      <c r="G20" s="20">
        <v>660</v>
      </c>
      <c r="H20" s="18">
        <f t="shared" si="1"/>
        <v>675</v>
      </c>
      <c r="I20" s="12"/>
    </row>
    <row r="21" spans="1:9" customFormat="1" ht="17.25" customHeight="1" x14ac:dyDescent="0.3">
      <c r="A21" s="36" t="s">
        <v>21</v>
      </c>
      <c r="B21" s="37">
        <v>45143</v>
      </c>
      <c r="C21" s="33" t="s">
        <v>22</v>
      </c>
      <c r="D21" s="36" t="s">
        <v>107</v>
      </c>
      <c r="E21" s="9">
        <v>335521.33</v>
      </c>
      <c r="F21" s="10" t="s">
        <v>89</v>
      </c>
      <c r="G21" s="20">
        <v>46424</v>
      </c>
      <c r="H21" s="18">
        <f t="shared" si="1"/>
        <v>289097.33</v>
      </c>
      <c r="I21" s="12"/>
    </row>
    <row r="22" spans="1:9" customFormat="1" ht="17.25" customHeight="1" x14ac:dyDescent="0.3">
      <c r="A22" s="36" t="s">
        <v>150</v>
      </c>
      <c r="B22" s="37" t="s">
        <v>94</v>
      </c>
      <c r="C22" s="33" t="s">
        <v>152</v>
      </c>
      <c r="D22" s="36" t="s">
        <v>151</v>
      </c>
      <c r="E22" s="9">
        <f>3476.18+17489.02</f>
        <v>20965.2</v>
      </c>
      <c r="F22" s="10" t="s">
        <v>89</v>
      </c>
      <c r="G22" s="20">
        <v>0</v>
      </c>
      <c r="H22" s="18">
        <f t="shared" si="1"/>
        <v>20965.2</v>
      </c>
      <c r="I22" s="12"/>
    </row>
    <row r="23" spans="1:9" customFormat="1" ht="17.25" customHeight="1" x14ac:dyDescent="0.3">
      <c r="A23" s="33" t="s">
        <v>23</v>
      </c>
      <c r="B23" s="34" t="s">
        <v>113</v>
      </c>
      <c r="C23" s="35" t="s">
        <v>43</v>
      </c>
      <c r="D23" s="33" t="s">
        <v>112</v>
      </c>
      <c r="E23" s="19">
        <f>254788.91+3463.26+273244.55+3599.65</f>
        <v>535096.37</v>
      </c>
      <c r="F23" s="10" t="s">
        <v>106</v>
      </c>
      <c r="G23" s="22">
        <f>254788.91+3463.26</f>
        <v>258252.17</v>
      </c>
      <c r="H23" s="19">
        <f t="shared" si="1"/>
        <v>276844.19999999995</v>
      </c>
      <c r="I23" s="12"/>
    </row>
    <row r="24" spans="1:9" customFormat="1" ht="17.25" customHeight="1" x14ac:dyDescent="0.3">
      <c r="A24" s="33" t="s">
        <v>73</v>
      </c>
      <c r="B24" s="34" t="s">
        <v>97</v>
      </c>
      <c r="C24" s="35" t="s">
        <v>74</v>
      </c>
      <c r="D24" s="33" t="s">
        <v>98</v>
      </c>
      <c r="E24" s="19">
        <f>1319449.3+69621.49</f>
        <v>1389070.79</v>
      </c>
      <c r="F24" s="10" t="s">
        <v>84</v>
      </c>
      <c r="G24" s="22">
        <v>1319449.3</v>
      </c>
      <c r="H24" s="19">
        <f t="shared" si="1"/>
        <v>69621.489999999991</v>
      </c>
      <c r="I24" s="12"/>
    </row>
    <row r="25" spans="1:9" customFormat="1" ht="17.25" customHeight="1" x14ac:dyDescent="0.3">
      <c r="A25" s="33" t="s">
        <v>125</v>
      </c>
      <c r="B25" s="34" t="s">
        <v>126</v>
      </c>
      <c r="C25" s="35" t="s">
        <v>127</v>
      </c>
      <c r="D25" s="33" t="s">
        <v>126</v>
      </c>
      <c r="E25" s="19">
        <v>50034</v>
      </c>
      <c r="F25" s="10" t="s">
        <v>128</v>
      </c>
      <c r="G25" s="22">
        <v>50034</v>
      </c>
      <c r="H25" s="19">
        <f t="shared" si="1"/>
        <v>0</v>
      </c>
      <c r="I25" s="12"/>
    </row>
    <row r="26" spans="1:9" customFormat="1" ht="17.25" customHeight="1" x14ac:dyDescent="0.3">
      <c r="A26" s="33" t="s">
        <v>153</v>
      </c>
      <c r="B26" s="34" t="s">
        <v>156</v>
      </c>
      <c r="C26" s="35" t="s">
        <v>155</v>
      </c>
      <c r="D26" s="33" t="s">
        <v>154</v>
      </c>
      <c r="E26" s="19">
        <v>95338.98</v>
      </c>
      <c r="F26" s="10" t="s">
        <v>89</v>
      </c>
      <c r="G26" s="22">
        <v>0</v>
      </c>
      <c r="H26" s="19">
        <f t="shared" si="1"/>
        <v>95338.98</v>
      </c>
      <c r="I26" s="12"/>
    </row>
    <row r="27" spans="1:9" customFormat="1" ht="18" customHeight="1" x14ac:dyDescent="0.3">
      <c r="A27" s="36" t="s">
        <v>24</v>
      </c>
      <c r="B27" s="37">
        <v>44931</v>
      </c>
      <c r="C27" s="38" t="s">
        <v>25</v>
      </c>
      <c r="D27" s="33" t="s">
        <v>63</v>
      </c>
      <c r="E27" s="18">
        <v>584160.4</v>
      </c>
      <c r="F27" s="10" t="s">
        <v>62</v>
      </c>
      <c r="G27" s="21">
        <v>0</v>
      </c>
      <c r="H27" s="19">
        <f t="shared" si="1"/>
        <v>584160.4</v>
      </c>
      <c r="I27" s="12"/>
    </row>
    <row r="28" spans="1:9" customFormat="1" ht="14.4" x14ac:dyDescent="0.3">
      <c r="A28" s="36" t="s">
        <v>26</v>
      </c>
      <c r="B28" s="37">
        <v>44785</v>
      </c>
      <c r="C28" s="33" t="s">
        <v>27</v>
      </c>
      <c r="D28" s="36" t="s">
        <v>50</v>
      </c>
      <c r="E28" s="9">
        <v>32280</v>
      </c>
      <c r="F28" s="9" t="s">
        <v>89</v>
      </c>
      <c r="G28" s="20">
        <v>0</v>
      </c>
      <c r="H28" s="18">
        <f t="shared" si="1"/>
        <v>32280</v>
      </c>
      <c r="I28" s="12"/>
    </row>
    <row r="29" spans="1:9" customFormat="1" ht="14.4" x14ac:dyDescent="0.3">
      <c r="A29" s="36" t="s">
        <v>28</v>
      </c>
      <c r="B29" s="37" t="s">
        <v>114</v>
      </c>
      <c r="C29" s="33" t="s">
        <v>78</v>
      </c>
      <c r="D29" s="36" t="s">
        <v>115</v>
      </c>
      <c r="E29" s="9">
        <v>300445.28000000003</v>
      </c>
      <c r="F29" s="10" t="s">
        <v>116</v>
      </c>
      <c r="G29" s="20">
        <v>300445.28000000003</v>
      </c>
      <c r="H29" s="18">
        <f t="shared" si="1"/>
        <v>0</v>
      </c>
      <c r="I29" s="12"/>
    </row>
    <row r="30" spans="1:9" customFormat="1" ht="14.4" x14ac:dyDescent="0.3">
      <c r="A30" s="36" t="s">
        <v>157</v>
      </c>
      <c r="B30" s="37">
        <v>45113</v>
      </c>
      <c r="C30" s="38" t="s">
        <v>159</v>
      </c>
      <c r="D30" s="37" t="s">
        <v>158</v>
      </c>
      <c r="E30" s="18">
        <v>17289</v>
      </c>
      <c r="F30" s="9" t="s">
        <v>89</v>
      </c>
      <c r="G30" s="21">
        <v>0</v>
      </c>
      <c r="H30" s="18">
        <f t="shared" si="1"/>
        <v>17289</v>
      </c>
      <c r="I30" s="12"/>
    </row>
    <row r="31" spans="1:9" customFormat="1" ht="14.4" x14ac:dyDescent="0.3">
      <c r="A31" s="36" t="s">
        <v>29</v>
      </c>
      <c r="B31" s="37">
        <v>44931</v>
      </c>
      <c r="C31" s="38" t="s">
        <v>30</v>
      </c>
      <c r="D31" s="36" t="s">
        <v>49</v>
      </c>
      <c r="E31" s="18">
        <v>277869.74</v>
      </c>
      <c r="F31" s="9" t="s">
        <v>89</v>
      </c>
      <c r="G31" s="21">
        <v>0</v>
      </c>
      <c r="H31" s="18">
        <f t="shared" si="1"/>
        <v>277869.74</v>
      </c>
      <c r="I31" s="12"/>
    </row>
    <row r="32" spans="1:9" customFormat="1" ht="14.4" x14ac:dyDescent="0.3">
      <c r="A32" s="36" t="s">
        <v>31</v>
      </c>
      <c r="B32" s="37" t="s">
        <v>81</v>
      </c>
      <c r="C32" s="36" t="s">
        <v>32</v>
      </c>
      <c r="D32" s="36" t="s">
        <v>68</v>
      </c>
      <c r="E32" s="9">
        <f>40643.2+160596.07+183190.01</f>
        <v>384429.28</v>
      </c>
      <c r="F32" s="10">
        <v>45083</v>
      </c>
      <c r="G32" s="20">
        <v>201239.27</v>
      </c>
      <c r="H32" s="18">
        <f t="shared" si="1"/>
        <v>183190.01000000004</v>
      </c>
      <c r="I32" s="12"/>
    </row>
    <row r="33" spans="1:9" customFormat="1" ht="14.4" x14ac:dyDescent="0.3">
      <c r="A33" s="36" t="s">
        <v>163</v>
      </c>
      <c r="B33" s="37">
        <v>45266</v>
      </c>
      <c r="C33" s="36" t="s">
        <v>164</v>
      </c>
      <c r="D33" s="36" t="s">
        <v>165</v>
      </c>
      <c r="E33" s="9">
        <v>368334.8</v>
      </c>
      <c r="F33" s="10" t="s">
        <v>89</v>
      </c>
      <c r="G33" s="20">
        <v>0</v>
      </c>
      <c r="H33" s="18">
        <f t="shared" si="1"/>
        <v>368334.8</v>
      </c>
      <c r="I33" s="12"/>
    </row>
    <row r="34" spans="1:9" customFormat="1" ht="14.4" x14ac:dyDescent="0.3">
      <c r="A34" s="36" t="s">
        <v>138</v>
      </c>
      <c r="B34" s="37" t="s">
        <v>139</v>
      </c>
      <c r="C34" s="36" t="s">
        <v>140</v>
      </c>
      <c r="D34" s="36" t="s">
        <v>141</v>
      </c>
      <c r="E34" s="9">
        <v>23922.720000000001</v>
      </c>
      <c r="F34" s="10" t="s">
        <v>89</v>
      </c>
      <c r="G34" s="20">
        <v>0</v>
      </c>
      <c r="H34" s="18">
        <f t="shared" si="1"/>
        <v>23922.720000000001</v>
      </c>
      <c r="I34" s="12"/>
    </row>
    <row r="35" spans="1:9" customFormat="1" ht="14.4" x14ac:dyDescent="0.3">
      <c r="A35" s="36" t="s">
        <v>160</v>
      </c>
      <c r="B35" s="37" t="s">
        <v>106</v>
      </c>
      <c r="C35" s="36" t="s">
        <v>161</v>
      </c>
      <c r="D35" s="36" t="s">
        <v>162</v>
      </c>
      <c r="E35" s="9">
        <v>23650</v>
      </c>
      <c r="F35" s="10" t="s">
        <v>89</v>
      </c>
      <c r="G35" s="20">
        <v>0</v>
      </c>
      <c r="H35" s="18">
        <f t="shared" si="1"/>
        <v>23650</v>
      </c>
      <c r="I35" s="12"/>
    </row>
    <row r="36" spans="1:9" customFormat="1" ht="14.4" x14ac:dyDescent="0.3">
      <c r="A36" s="36" t="s">
        <v>142</v>
      </c>
      <c r="B36" s="37">
        <v>45266</v>
      </c>
      <c r="C36" s="36" t="s">
        <v>144</v>
      </c>
      <c r="D36" s="36" t="s">
        <v>143</v>
      </c>
      <c r="E36" s="9">
        <v>9000</v>
      </c>
      <c r="F36" s="10" t="s">
        <v>89</v>
      </c>
      <c r="G36" s="20">
        <v>0</v>
      </c>
      <c r="H36" s="18">
        <f t="shared" si="1"/>
        <v>9000</v>
      </c>
      <c r="I36" s="12"/>
    </row>
    <row r="37" spans="1:9" customFormat="1" ht="14.4" x14ac:dyDescent="0.3">
      <c r="A37" s="36" t="s">
        <v>52</v>
      </c>
      <c r="B37" s="37" t="s">
        <v>85</v>
      </c>
      <c r="C37" s="36" t="s">
        <v>53</v>
      </c>
      <c r="D37" s="36" t="s">
        <v>86</v>
      </c>
      <c r="E37" s="9">
        <f>190000+190000</f>
        <v>380000</v>
      </c>
      <c r="F37" s="10">
        <v>45144</v>
      </c>
      <c r="G37" s="20">
        <v>190000</v>
      </c>
      <c r="H37" s="18">
        <f t="shared" si="1"/>
        <v>190000</v>
      </c>
      <c r="I37" s="12"/>
    </row>
    <row r="38" spans="1:9" customFormat="1" ht="14.4" x14ac:dyDescent="0.3">
      <c r="A38" s="36" t="s">
        <v>34</v>
      </c>
      <c r="B38" s="37" t="s">
        <v>96</v>
      </c>
      <c r="C38" s="36" t="s">
        <v>33</v>
      </c>
      <c r="D38" s="36" t="s">
        <v>95</v>
      </c>
      <c r="E38" s="18">
        <v>216958.11</v>
      </c>
      <c r="F38" s="10" t="s">
        <v>89</v>
      </c>
      <c r="G38" s="21">
        <f>41431.45+36647.7</f>
        <v>78079.149999999994</v>
      </c>
      <c r="H38" s="18">
        <f t="shared" si="1"/>
        <v>138878.96</v>
      </c>
      <c r="I38" s="12"/>
    </row>
    <row r="39" spans="1:9" customFormat="1" ht="14.4" x14ac:dyDescent="0.3">
      <c r="A39" s="36" t="s">
        <v>166</v>
      </c>
      <c r="B39" s="37" t="s">
        <v>80</v>
      </c>
      <c r="C39" s="36" t="s">
        <v>167</v>
      </c>
      <c r="D39" s="36" t="s">
        <v>168</v>
      </c>
      <c r="E39" s="18">
        <v>17323.599999999999</v>
      </c>
      <c r="F39" s="10" t="s">
        <v>89</v>
      </c>
      <c r="G39" s="21">
        <v>0</v>
      </c>
      <c r="H39" s="18">
        <f t="shared" si="1"/>
        <v>17323.599999999999</v>
      </c>
      <c r="I39" s="12"/>
    </row>
    <row r="40" spans="1:9" customFormat="1" ht="14.4" x14ac:dyDescent="0.3">
      <c r="A40" s="36" t="s">
        <v>169</v>
      </c>
      <c r="B40" s="37" t="s">
        <v>84</v>
      </c>
      <c r="C40" s="36" t="s">
        <v>170</v>
      </c>
      <c r="D40" s="36" t="s">
        <v>171</v>
      </c>
      <c r="E40" s="18">
        <v>45021</v>
      </c>
      <c r="F40" s="10" t="s">
        <v>89</v>
      </c>
      <c r="G40" s="21">
        <v>0</v>
      </c>
      <c r="H40" s="18">
        <f t="shared" si="1"/>
        <v>45021</v>
      </c>
      <c r="I40" s="12"/>
    </row>
    <row r="41" spans="1:9" customFormat="1" ht="14.4" x14ac:dyDescent="0.3">
      <c r="A41" s="36" t="s">
        <v>44</v>
      </c>
      <c r="B41" s="37" t="s">
        <v>134</v>
      </c>
      <c r="C41" s="36" t="s">
        <v>46</v>
      </c>
      <c r="D41" s="36" t="s">
        <v>135</v>
      </c>
      <c r="E41" s="18">
        <f>273144-1888+57456+215821.43</f>
        <v>544533.42999999993</v>
      </c>
      <c r="F41" s="10" t="s">
        <v>84</v>
      </c>
      <c r="G41" s="21">
        <f>57456+215821.43</f>
        <v>273277.43</v>
      </c>
      <c r="H41" s="18">
        <f t="shared" si="1"/>
        <v>271255.99999999994</v>
      </c>
      <c r="I41" s="12"/>
    </row>
    <row r="42" spans="1:9" customFormat="1" ht="14.4" x14ac:dyDescent="0.3">
      <c r="A42" s="36" t="s">
        <v>172</v>
      </c>
      <c r="B42" s="37" t="s">
        <v>173</v>
      </c>
      <c r="C42" s="36" t="s">
        <v>174</v>
      </c>
      <c r="D42" s="36" t="s">
        <v>175</v>
      </c>
      <c r="E42" s="18">
        <v>128949.95</v>
      </c>
      <c r="F42" s="10" t="s">
        <v>89</v>
      </c>
      <c r="G42" s="21">
        <v>0</v>
      </c>
      <c r="H42" s="18">
        <f t="shared" si="1"/>
        <v>128949.95</v>
      </c>
      <c r="I42" s="12"/>
    </row>
    <row r="43" spans="1:9" customFormat="1" ht="14.4" x14ac:dyDescent="0.3">
      <c r="A43" s="36" t="s">
        <v>176</v>
      </c>
      <c r="B43" s="37" t="s">
        <v>128</v>
      </c>
      <c r="C43" s="36" t="s">
        <v>178</v>
      </c>
      <c r="D43" s="36" t="s">
        <v>177</v>
      </c>
      <c r="E43" s="18">
        <f>3981.2+16570.4</f>
        <v>20551.600000000002</v>
      </c>
      <c r="F43" s="10" t="s">
        <v>89</v>
      </c>
      <c r="G43" s="21">
        <v>0</v>
      </c>
      <c r="H43" s="18">
        <f t="shared" si="1"/>
        <v>20551.600000000002</v>
      </c>
      <c r="I43" s="12"/>
    </row>
    <row r="44" spans="1:9" customFormat="1" ht="14.4" x14ac:dyDescent="0.3">
      <c r="A44" s="36" t="s">
        <v>179</v>
      </c>
      <c r="B44" s="38" t="s">
        <v>156</v>
      </c>
      <c r="C44" s="38" t="s">
        <v>180</v>
      </c>
      <c r="D44" s="36" t="s">
        <v>181</v>
      </c>
      <c r="E44" s="18">
        <v>109173.33</v>
      </c>
      <c r="F44" s="25" t="s">
        <v>89</v>
      </c>
      <c r="G44" s="20">
        <v>0</v>
      </c>
      <c r="H44" s="18">
        <f t="shared" si="1"/>
        <v>109173.33</v>
      </c>
      <c r="I44" s="12"/>
    </row>
    <row r="45" spans="1:9" customFormat="1" ht="14.4" x14ac:dyDescent="0.3">
      <c r="A45" s="36" t="s">
        <v>99</v>
      </c>
      <c r="B45" s="37" t="s">
        <v>100</v>
      </c>
      <c r="C45" s="36" t="s">
        <v>101</v>
      </c>
      <c r="D45" s="36" t="s">
        <v>102</v>
      </c>
      <c r="E45" s="18">
        <v>95000</v>
      </c>
      <c r="F45" s="10" t="s">
        <v>94</v>
      </c>
      <c r="G45" s="21">
        <v>95000</v>
      </c>
      <c r="H45" s="18">
        <f t="shared" si="1"/>
        <v>0</v>
      </c>
      <c r="I45" s="12"/>
    </row>
    <row r="46" spans="1:9" customFormat="1" ht="14.4" x14ac:dyDescent="0.3">
      <c r="A46" s="36" t="s">
        <v>131</v>
      </c>
      <c r="B46" s="38" t="s">
        <v>65</v>
      </c>
      <c r="C46" s="36" t="s">
        <v>132</v>
      </c>
      <c r="D46" s="36" t="s">
        <v>133</v>
      </c>
      <c r="E46" s="18">
        <v>20625</v>
      </c>
      <c r="F46" s="25" t="s">
        <v>106</v>
      </c>
      <c r="G46" s="20">
        <v>20625</v>
      </c>
      <c r="H46" s="18">
        <f t="shared" si="1"/>
        <v>0</v>
      </c>
      <c r="I46" s="12"/>
    </row>
    <row r="47" spans="1:9" customFormat="1" ht="14.4" x14ac:dyDescent="0.3">
      <c r="A47" s="36" t="s">
        <v>45</v>
      </c>
      <c r="B47" s="37">
        <v>11328</v>
      </c>
      <c r="C47" s="36" t="s">
        <v>48</v>
      </c>
      <c r="D47" s="36" t="s">
        <v>47</v>
      </c>
      <c r="E47" s="18">
        <v>240</v>
      </c>
      <c r="F47" s="24" t="s">
        <v>89</v>
      </c>
      <c r="G47" s="21">
        <v>0</v>
      </c>
      <c r="H47" s="18">
        <f t="shared" si="1"/>
        <v>240</v>
      </c>
      <c r="I47" s="12"/>
    </row>
    <row r="48" spans="1:9" customFormat="1" ht="14.4" x14ac:dyDescent="0.3">
      <c r="A48" s="36" t="s">
        <v>35</v>
      </c>
      <c r="B48" s="38" t="s">
        <v>70</v>
      </c>
      <c r="C48" s="38" t="s">
        <v>36</v>
      </c>
      <c r="D48" s="36" t="s">
        <v>71</v>
      </c>
      <c r="E48" s="18">
        <v>201085.2</v>
      </c>
      <c r="F48" s="25" t="s">
        <v>62</v>
      </c>
      <c r="G48" s="20">
        <v>0</v>
      </c>
      <c r="H48" s="18">
        <f t="shared" si="1"/>
        <v>201085.2</v>
      </c>
      <c r="I48" s="12"/>
    </row>
    <row r="49" spans="1:9" customFormat="1" ht="14.4" x14ac:dyDescent="0.3">
      <c r="A49" s="36" t="s">
        <v>117</v>
      </c>
      <c r="B49" s="37" t="s">
        <v>59</v>
      </c>
      <c r="C49" s="40" t="s">
        <v>118</v>
      </c>
      <c r="D49" s="36" t="s">
        <v>119</v>
      </c>
      <c r="E49" s="9">
        <v>7600.71</v>
      </c>
      <c r="F49" s="11" t="s">
        <v>120</v>
      </c>
      <c r="G49" s="9">
        <v>7600.71</v>
      </c>
      <c r="H49" s="9">
        <f t="shared" si="1"/>
        <v>0</v>
      </c>
      <c r="I49" s="23"/>
    </row>
    <row r="50" spans="1:9" customFormat="1" ht="14.4" x14ac:dyDescent="0.3">
      <c r="A50" s="36" t="s">
        <v>55</v>
      </c>
      <c r="B50" s="37" t="s">
        <v>103</v>
      </c>
      <c r="C50" s="40" t="s">
        <v>56</v>
      </c>
      <c r="D50" s="36" t="s">
        <v>104</v>
      </c>
      <c r="E50" s="9">
        <v>2274.3000000000002</v>
      </c>
      <c r="F50" s="11">
        <v>45083</v>
      </c>
      <c r="G50" s="9">
        <v>2274.3000000000002</v>
      </c>
      <c r="H50" s="9">
        <f t="shared" si="1"/>
        <v>0</v>
      </c>
      <c r="I50" s="23"/>
    </row>
    <row r="51" spans="1:9" customFormat="1" ht="14.4" x14ac:dyDescent="0.3">
      <c r="A51" s="36" t="s">
        <v>182</v>
      </c>
      <c r="B51" s="37">
        <v>45052</v>
      </c>
      <c r="C51" s="35" t="s">
        <v>183</v>
      </c>
      <c r="D51" s="36" t="s">
        <v>184</v>
      </c>
      <c r="E51" s="9">
        <v>158394.9</v>
      </c>
      <c r="F51" s="11" t="s">
        <v>89</v>
      </c>
      <c r="G51" s="9">
        <v>0</v>
      </c>
      <c r="H51" s="9">
        <f t="shared" si="1"/>
        <v>158394.9</v>
      </c>
      <c r="I51" s="23"/>
    </row>
    <row r="52" spans="1:9" customFormat="1" ht="14.4" customHeight="1" x14ac:dyDescent="0.3">
      <c r="A52" s="36" t="s">
        <v>129</v>
      </c>
      <c r="B52" s="37" t="s">
        <v>61</v>
      </c>
      <c r="C52" s="35" t="s">
        <v>127</v>
      </c>
      <c r="D52" s="36" t="s">
        <v>130</v>
      </c>
      <c r="E52" s="9">
        <v>71320.14</v>
      </c>
      <c r="F52" s="11" t="s">
        <v>128</v>
      </c>
      <c r="G52" s="9">
        <v>71320.14</v>
      </c>
      <c r="H52" s="9">
        <f t="shared" si="1"/>
        <v>0</v>
      </c>
      <c r="I52" s="23"/>
    </row>
    <row r="53" spans="1:9" s="13" customFormat="1" ht="14.25" customHeight="1" x14ac:dyDescent="0.3">
      <c r="A53" s="36" t="s">
        <v>37</v>
      </c>
      <c r="B53" s="37">
        <v>44931</v>
      </c>
      <c r="C53" s="36" t="s">
        <v>38</v>
      </c>
      <c r="D53" s="36" t="s">
        <v>72</v>
      </c>
      <c r="E53" s="18">
        <v>23794.16</v>
      </c>
      <c r="F53" s="10" t="s">
        <v>54</v>
      </c>
      <c r="G53" s="21">
        <v>0</v>
      </c>
      <c r="H53" s="18">
        <f t="shared" si="1"/>
        <v>23794.16</v>
      </c>
      <c r="I53" s="23"/>
    </row>
    <row r="54" spans="1:9" s="13" customFormat="1" ht="14.25" customHeight="1" x14ac:dyDescent="0.3">
      <c r="A54" s="36" t="s">
        <v>185</v>
      </c>
      <c r="B54" s="37" t="s">
        <v>120</v>
      </c>
      <c r="C54" s="36" t="s">
        <v>186</v>
      </c>
      <c r="D54" s="36" t="s">
        <v>187</v>
      </c>
      <c r="E54" s="18">
        <v>171948.13</v>
      </c>
      <c r="F54" s="10" t="s">
        <v>89</v>
      </c>
      <c r="G54" s="21">
        <v>0</v>
      </c>
      <c r="H54" s="18">
        <f t="shared" si="1"/>
        <v>171948.13</v>
      </c>
      <c r="I54" s="23"/>
    </row>
    <row r="55" spans="1:9" s="13" customFormat="1" ht="14.4" x14ac:dyDescent="0.3">
      <c r="A55" s="36" t="s">
        <v>57</v>
      </c>
      <c r="B55" s="37" t="s">
        <v>69</v>
      </c>
      <c r="C55" s="36" t="s">
        <v>60</v>
      </c>
      <c r="D55" s="36" t="s">
        <v>91</v>
      </c>
      <c r="E55" s="18">
        <v>112923</v>
      </c>
      <c r="F55" s="25">
        <v>45175</v>
      </c>
      <c r="G55" s="21">
        <v>112923</v>
      </c>
      <c r="H55" s="18">
        <f t="shared" si="1"/>
        <v>0</v>
      </c>
      <c r="I55" s="23"/>
    </row>
    <row r="56" spans="1:9" s="13" customFormat="1" ht="14.4" x14ac:dyDescent="0.3">
      <c r="A56" s="36" t="s">
        <v>122</v>
      </c>
      <c r="B56" s="37" t="s">
        <v>100</v>
      </c>
      <c r="C56" s="36" t="s">
        <v>123</v>
      </c>
      <c r="D56" s="36" t="s">
        <v>124</v>
      </c>
      <c r="E56" s="18">
        <v>74997.2</v>
      </c>
      <c r="F56" s="25" t="s">
        <v>84</v>
      </c>
      <c r="G56" s="21">
        <v>74997.2</v>
      </c>
      <c r="H56" s="18">
        <f t="shared" si="1"/>
        <v>0</v>
      </c>
      <c r="I56" s="23"/>
    </row>
    <row r="57" spans="1:9" s="13" customFormat="1" ht="14.4" x14ac:dyDescent="0.3">
      <c r="A57" s="36" t="s">
        <v>188</v>
      </c>
      <c r="B57" s="37" t="s">
        <v>189</v>
      </c>
      <c r="C57" s="36" t="s">
        <v>190</v>
      </c>
      <c r="D57" s="36" t="s">
        <v>191</v>
      </c>
      <c r="E57" s="18">
        <v>406991.52</v>
      </c>
      <c r="F57" s="25" t="s">
        <v>89</v>
      </c>
      <c r="G57" s="21">
        <v>0</v>
      </c>
      <c r="H57" s="18">
        <f t="shared" si="1"/>
        <v>406991.52</v>
      </c>
      <c r="I57" s="23"/>
    </row>
    <row r="58" spans="1:9" s="13" customFormat="1" ht="14.4" x14ac:dyDescent="0.3">
      <c r="A58" s="36" t="s">
        <v>39</v>
      </c>
      <c r="B58" s="37" t="s">
        <v>92</v>
      </c>
      <c r="C58" s="33" t="s">
        <v>22</v>
      </c>
      <c r="D58" s="36" t="s">
        <v>93</v>
      </c>
      <c r="E58" s="18">
        <v>638304.88</v>
      </c>
      <c r="F58" s="10" t="s">
        <v>94</v>
      </c>
      <c r="G58" s="21">
        <f>9582.53+43734.96</f>
        <v>53317.49</v>
      </c>
      <c r="H58" s="18">
        <f t="shared" si="1"/>
        <v>584987.39</v>
      </c>
      <c r="I58" s="23"/>
    </row>
    <row r="59" spans="1:9" customFormat="1" ht="14.4" x14ac:dyDescent="0.3">
      <c r="A59" s="36" t="s">
        <v>40</v>
      </c>
      <c r="B59" s="36" t="s">
        <v>108</v>
      </c>
      <c r="C59" s="33" t="s">
        <v>41</v>
      </c>
      <c r="D59" s="36" t="s">
        <v>109</v>
      </c>
      <c r="E59" s="9">
        <f>79240.13+79240.13</f>
        <v>158480.26</v>
      </c>
      <c r="F59" s="10" t="s">
        <v>106</v>
      </c>
      <c r="G59" s="20">
        <v>79240.13</v>
      </c>
      <c r="H59" s="18">
        <f t="shared" si="1"/>
        <v>79240.13</v>
      </c>
      <c r="I59" s="12"/>
    </row>
    <row r="60" spans="1:9" customFormat="1" ht="14.4" x14ac:dyDescent="0.3">
      <c r="A60" s="36"/>
      <c r="B60" s="37"/>
      <c r="C60" s="33"/>
      <c r="D60" s="36"/>
      <c r="E60" s="9"/>
      <c r="F60" s="10"/>
      <c r="G60" s="20"/>
      <c r="H60" s="17"/>
    </row>
    <row r="61" spans="1:9" ht="22.95" customHeight="1" x14ac:dyDescent="0.3">
      <c r="A61" s="41" t="s">
        <v>42</v>
      </c>
      <c r="B61" s="41"/>
      <c r="C61" s="41"/>
      <c r="D61" s="41"/>
      <c r="E61" s="14">
        <f>SUM(E11:E60)</f>
        <v>13845173.040000001</v>
      </c>
      <c r="F61" s="14"/>
      <c r="G61" s="14">
        <f t="shared" ref="G61:H61" si="2">SUM(G11:G60)</f>
        <v>6593883.6799999997</v>
      </c>
      <c r="H61" s="14">
        <f t="shared" si="2"/>
        <v>7251289.3599999994</v>
      </c>
      <c r="I61" s="16"/>
    </row>
    <row r="62" spans="1:9" x14ac:dyDescent="0.3">
      <c r="G62" s="4"/>
    </row>
    <row r="63" spans="1:9" x14ac:dyDescent="0.3">
      <c r="D63" s="42"/>
      <c r="G63" s="15"/>
      <c r="I63" s="16"/>
    </row>
  </sheetData>
  <autoFilter ref="A10:H59">
    <sortState ref="A11:H59">
      <sortCondition ref="A10:A59"/>
    </sortState>
  </autoFilter>
  <mergeCells count="4">
    <mergeCell ref="A5:H5"/>
    <mergeCell ref="A6:H6"/>
    <mergeCell ref="A7:H7"/>
    <mergeCell ref="A9:H9"/>
  </mergeCells>
  <conditionalFormatting sqref="C59:C60">
    <cfRule type="duplicateValues" dxfId="0" priority="1"/>
  </conditionalFormatting>
  <pageMargins left="0.7" right="0.7" top="0.44" bottom="0.54" header="0.3" footer="0.3"/>
  <pageSetup scale="46" fitToHeight="0" orientation="landscape" r:id="rId1"/>
  <headerFooter>
    <oddFooter>&amp;R&amp;P/&amp;N</oddFooter>
  </headerFooter>
  <ignoredErrors>
    <ignoredError sqref="B48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D49814-3798-48E9-AD3A-D7D294C12F18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bf3335f-e4f0-4829-9abc-95a146d64f38"/>
  </ds:schemaRefs>
</ds:datastoreItem>
</file>

<file path=customXml/itemProps2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Edita Peña</cp:lastModifiedBy>
  <cp:lastPrinted>2023-07-17T14:35:45Z</cp:lastPrinted>
  <dcterms:created xsi:type="dcterms:W3CDTF">2023-02-06T15:07:28Z</dcterms:created>
  <dcterms:modified xsi:type="dcterms:W3CDTF">2023-07-17T14:42:14Z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