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bencosme\Desktop\"/>
    </mc:Choice>
  </mc:AlternateContent>
  <xr:revisionPtr revIDLastSave="0" documentId="13_ncr:1_{D3FEA468-4985-4373-8A33-05BA5944CE5A}" xr6:coauthVersionLast="47" xr6:coauthVersionMax="47" xr10:uidLastSave="{00000000-0000-0000-0000-000000000000}"/>
  <bookViews>
    <workbookView xWindow="-120" yWindow="-120" windowWidth="29040" windowHeight="15720" xr2:uid="{89689411-BA17-4328-A5C1-E95BE319531B}"/>
  </bookViews>
  <sheets>
    <sheet name="ENERO 2025" sheetId="7" r:id="rId1"/>
  </sheets>
  <definedNames>
    <definedName name="_xlnm._FilterDatabase" localSheetId="0" hidden="1">'ENERO 2025'!$A$8:$H$46</definedName>
    <definedName name="_xlnm.Print_Area" localSheetId="0">'ENERO 2025'!$A$1:$H$48</definedName>
    <definedName name="_xlnm.Print_Titles" localSheetId="0">'ENERO 2025'!$1:$8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7" l="1"/>
  <c r="E43" i="7"/>
  <c r="E32" i="7"/>
  <c r="E46" i="7"/>
  <c r="E24" i="7"/>
  <c r="H24" i="7"/>
  <c r="H37" i="7"/>
  <c r="H30" i="7"/>
  <c r="H20" i="7"/>
  <c r="H23" i="7"/>
  <c r="E31" i="7"/>
  <c r="H21" i="7"/>
  <c r="H28" i="7"/>
  <c r="H33" i="7"/>
  <c r="H12" i="7"/>
  <c r="E39" i="7"/>
  <c r="E18" i="7"/>
  <c r="E22" i="7"/>
  <c r="E16" i="7"/>
  <c r="E11" i="7"/>
  <c r="H11" i="7" s="1"/>
  <c r="E15" i="7"/>
  <c r="E29" i="7"/>
  <c r="E13" i="7"/>
  <c r="E17" i="7"/>
  <c r="E36" i="7"/>
  <c r="E26" i="7"/>
  <c r="E14" i="7"/>
  <c r="E25" i="7"/>
  <c r="E9" i="7"/>
  <c r="H9" i="7" l="1"/>
  <c r="H46" i="7"/>
  <c r="H45" i="7"/>
  <c r="H44" i="7"/>
  <c r="H43" i="7"/>
  <c r="H42" i="7"/>
  <c r="H41" i="7"/>
  <c r="H39" i="7"/>
  <c r="H38" i="7"/>
  <c r="H36" i="7"/>
  <c r="H35" i="7"/>
  <c r="H34" i="7"/>
  <c r="H32" i="7"/>
  <c r="H31" i="7"/>
  <c r="H29" i="7"/>
  <c r="H27" i="7"/>
  <c r="H25" i="7"/>
  <c r="H22" i="7"/>
  <c r="H19" i="7"/>
  <c r="H17" i="7"/>
  <c r="H16" i="7"/>
  <c r="H15" i="7"/>
  <c r="H14" i="7"/>
  <c r="H13" i="7"/>
  <c r="H26" i="7" l="1"/>
  <c r="H18" i="7"/>
  <c r="E47" i="7"/>
  <c r="H47" i="7" l="1"/>
</calcChain>
</file>

<file path=xl/sharedStrings.xml><?xml version="1.0" encoding="utf-8"?>
<sst xmlns="http://schemas.openxmlformats.org/spreadsheetml/2006/main" count="131" uniqueCount="131">
  <si>
    <t>VALORES RD$</t>
  </si>
  <si>
    <t xml:space="preserve"> 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</si>
  <si>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</si>
  <si>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</si>
  <si>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</si>
  <si>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</si>
  <si>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</si>
  <si>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</si>
  <si>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</si>
  <si>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</si>
  <si>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>ALTICE DOMINICANA, SA</t>
  </si>
  <si>
    <t>P/Servicios telefónicos (FLOTA) y 809-185-4528.</t>
  </si>
  <si>
    <t>ASOC. DOMINICANA DE ZONAS FRANCAS (ADOZONA)</t>
  </si>
  <si>
    <t>BANCO DE RESERVAS DE LA REP. DOM.</t>
  </si>
  <si>
    <t>CAASD</t>
  </si>
  <si>
    <t>Mantenimiento general vehiculos de la institucion.</t>
  </si>
  <si>
    <t xml:space="preserve">COMPANIA DOMINICANA DE TELEFONOS </t>
  </si>
  <si>
    <t xml:space="preserve">EDITORA EL CARIBE </t>
  </si>
  <si>
    <t>P/Servicios de Publicidad.</t>
  </si>
  <si>
    <t>EMPRESA DISTRIBUIDORA DE ELECTRICIDAD DEL ESTE S.A</t>
  </si>
  <si>
    <t>HUMANO SEGUROS S A</t>
  </si>
  <si>
    <t xml:space="preserve">LA COCINA DE DONA MARY </t>
  </si>
  <si>
    <t xml:space="preserve">VIAMAR </t>
  </si>
  <si>
    <t>WINDTELECOM, SA</t>
  </si>
  <si>
    <t>P/ Servicios de internet para la institución.</t>
  </si>
  <si>
    <t>TOTAL</t>
  </si>
  <si>
    <t>Servicios de Agua.</t>
  </si>
  <si>
    <t>Servicios de electricidad.</t>
  </si>
  <si>
    <t xml:space="preserve">AYUNTAMIENTO DEL DISTRITO NACIONAL </t>
  </si>
  <si>
    <t>P/Servicios de recogida de basura.</t>
  </si>
  <si>
    <t>SEGUROS UNIVERSAL</t>
  </si>
  <si>
    <t xml:space="preserve">FLORISTERIA ZUNIFLOR SRL </t>
  </si>
  <si>
    <t>SERVICIOS E INSTALACIONES TECNICAS SRL</t>
  </si>
  <si>
    <t>P/Mantenimiento de ascensor de la institucion.</t>
  </si>
  <si>
    <t>P/floricultura para uso de la institucion.</t>
  </si>
  <si>
    <t>GRUPO BVC SRL</t>
  </si>
  <si>
    <t>Servicios alimenticios regional santiago.</t>
  </si>
  <si>
    <t>P/Mantenimiento aires acondicionados.</t>
  </si>
  <si>
    <t>B1500000316</t>
  </si>
  <si>
    <t>P/Compra agendas para colaboradores de la institucion.</t>
  </si>
  <si>
    <t>EDICIONES VALDES SRL</t>
  </si>
  <si>
    <t>OPTIMUN CONTROL DE PLAGAS</t>
  </si>
  <si>
    <t xml:space="preserve">P/Servicios de fumigacion de plagas e insectos de oficina de la institucion. </t>
  </si>
  <si>
    <t>AGUA CRYSTAL</t>
  </si>
  <si>
    <t>P/Compra botellones de agua para uso de la institucion.</t>
  </si>
  <si>
    <t>P/Devolucion de recursos por concepto de  formularios.</t>
  </si>
  <si>
    <t>ANTHURIANA DOMINICANA</t>
  </si>
  <si>
    <t>P/Compra productos agroforestales para la intitucion.</t>
  </si>
  <si>
    <t>Combustible año 2024.</t>
  </si>
  <si>
    <t>Flota Año 2024.</t>
  </si>
  <si>
    <t>P/Mantenimiento vehículos de la institución.</t>
  </si>
  <si>
    <t>GAJAV SUPPLY SRL</t>
  </si>
  <si>
    <t>OC#17/2024</t>
  </si>
  <si>
    <t>CONT8510/23</t>
  </si>
  <si>
    <t>SKETCHPROM SRL</t>
  </si>
  <si>
    <t>SUMINISTROS GUIPAK SRL</t>
  </si>
  <si>
    <t>P/Compra Materiales y Suministros p/uso de la institución.</t>
  </si>
  <si>
    <t>P/Servicios seguro medico p/colaboradores de la instituicon.</t>
  </si>
  <si>
    <t>CON3393/24-E450000001559-1786</t>
  </si>
  <si>
    <t>O/C# 18/2024</t>
  </si>
  <si>
    <t>O/C#78/23</t>
  </si>
  <si>
    <t>Pago alquiler equipo de oficina uso de la institución y renta salon eventos.</t>
  </si>
  <si>
    <t>O/C# 01/2024-B1500000090/91</t>
  </si>
  <si>
    <t>E450000000662</t>
  </si>
  <si>
    <t>CONBS-3045/24-B1500000038</t>
  </si>
  <si>
    <t>B1500013438/E450000000061</t>
  </si>
  <si>
    <t>O/C#15/2024</t>
  </si>
  <si>
    <t>B1500001386</t>
  </si>
  <si>
    <t>DISLA URIBE KONCEPTO SRL</t>
  </si>
  <si>
    <t>Servicio de almuerzo a colaboradores de la institucion.</t>
  </si>
  <si>
    <t>CONTBS-8745/2024</t>
  </si>
  <si>
    <t>OFICINA DE COORDINACION PRESIDENCIAL</t>
  </si>
  <si>
    <t>Pago boletos aereos y seguros de viajes a colaboradores de la inst.</t>
  </si>
  <si>
    <t>Servicios Seguros Medicos Empleados</t>
  </si>
  <si>
    <t>INVERSION TEJEDA VALERA F D., S R L</t>
  </si>
  <si>
    <t>BS13184-24</t>
  </si>
  <si>
    <t>CS2024-108</t>
  </si>
  <si>
    <t>Contrato de capacitacion ISO 9001</t>
  </si>
  <si>
    <t>Compra Aires Acondicionados</t>
  </si>
  <si>
    <t>P/Serv. internet No. 829-110-6594,0829-118-1864,  2024</t>
  </si>
  <si>
    <t>NEXALINK TECHNOLOGIES</t>
  </si>
  <si>
    <t>Mant. Equipos de Tecnologias</t>
  </si>
  <si>
    <t>CON6015/24</t>
  </si>
  <si>
    <t>SAN MIGUEL, C X A</t>
  </si>
  <si>
    <t>Mant. equipos de planta electrica</t>
  </si>
  <si>
    <t>O/C#82/24</t>
  </si>
  <si>
    <t>FT-2148/2398</t>
  </si>
  <si>
    <t>09/30/2024</t>
  </si>
  <si>
    <t>B150000002</t>
  </si>
  <si>
    <t>EFIITSA EIRL</t>
  </si>
  <si>
    <t>B150000149</t>
  </si>
  <si>
    <t>ANTONIO P. HACHE</t>
  </si>
  <si>
    <t>F-B1500003858</t>
  </si>
  <si>
    <t>31/11/10/-/9/2024</t>
  </si>
  <si>
    <t>3011/2024</t>
  </si>
  <si>
    <t>B1500356637/B150361947</t>
  </si>
  <si>
    <t>FERPITI INDUSTRIAL, S R L</t>
  </si>
  <si>
    <t>Compra T-shirts empleados</t>
  </si>
  <si>
    <t>Productos electricos para mant. De edificaciones</t>
  </si>
  <si>
    <t>Compra varias</t>
  </si>
  <si>
    <t>B1500054699/58232</t>
  </si>
  <si>
    <t>E450009619/9619/10142/10619</t>
  </si>
  <si>
    <t>Agosto-diciembre 2024</t>
  </si>
  <si>
    <t>E450001943/292/2650</t>
  </si>
  <si>
    <t>E450000058763/60950</t>
  </si>
  <si>
    <t>CONT365/2024</t>
  </si>
  <si>
    <t>CON2271/24</t>
  </si>
  <si>
    <t>EDITORA LISTIN DIARIO</t>
  </si>
  <si>
    <t>Renovacion de periodico</t>
  </si>
  <si>
    <t>JAMASOL, SRL</t>
  </si>
  <si>
    <t>QC 2000  CONSULTORES LATINOAMERICANOS, S R L</t>
  </si>
  <si>
    <t>LAVANDERIA ROYAL</t>
  </si>
  <si>
    <t>Limpieza e higiene de manteles</t>
  </si>
  <si>
    <t>Ascesorios vehiculos</t>
  </si>
  <si>
    <t>B1500154484/502</t>
  </si>
  <si>
    <t>CONT.4497/24</t>
  </si>
  <si>
    <t>B15000001231</t>
  </si>
  <si>
    <t>MERCADO MEDIA NETWORK, C X A</t>
  </si>
  <si>
    <t>Renovacion de Revista</t>
  </si>
  <si>
    <t>B1500001130</t>
  </si>
  <si>
    <t>E4500000000483</t>
  </si>
  <si>
    <t>QSI GLOBAL VENTURE SRL</t>
  </si>
  <si>
    <t>B15000000297</t>
  </si>
  <si>
    <t>Contratacion firmas ISOO9000</t>
  </si>
  <si>
    <t>B15000000163</t>
  </si>
  <si>
    <t>CORRESPONDIENTE AL 31 ENERO 2025</t>
  </si>
  <si>
    <t xml:space="preserve">M.P UNIFORMES DE EMPRESAS </t>
  </si>
  <si>
    <t>29/102024</t>
  </si>
  <si>
    <t xml:space="preserve">Confecciones de uniformes </t>
  </si>
  <si>
    <t>B1500000194</t>
  </si>
  <si>
    <t>RELACION DE ESTADO POR PAGAR A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</si>
</sst>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ptos"/>
      <family val="2"/>
    </font>
    <font>
      <sz val="10"/>
      <color rgb="FF000000"/>
      <name val="Aptos"/>
      <family val="2"/>
    </font>
    <font>
      <b/>
      <sz val="10"/>
      <color theme="1"/>
      <name val="Aptos"/>
      <family val="2"/>
    </font>
    <font>
      <b/>
      <sz val="10"/>
      <color rgb="FF000000"/>
      <name val="Aptos"/>
      <family val="2"/>
    </font>
    <font>
      <sz val="10"/>
      <name val="Aptos"/>
      <family val="2"/>
    </font>
    <font>
      <sz val="10"/>
      <color rgb="FFFF000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left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2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164" fontId="4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64" fontId="4" fillId="2" borderId="1" xfId="1" applyFont="1" applyFill="1" applyBorder="1" applyAlignment="1">
      <alignment horizontal="center" wrapText="1"/>
    </xf>
    <xf numFmtId="0" fontId="4" fillId="0" borderId="0" xfId="0" applyFont="1"/>
    <xf numFmtId="0" fontId="4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4" fontId="2" fillId="3" borderId="1" xfId="0" applyNumberFormat="1" applyFont="1" applyFill="1" applyBorder="1" applyAlignment="1">
      <alignment horizontal="left"/>
    </xf>
    <xf numFmtId="164" fontId="2" fillId="3" borderId="1" xfId="1" applyFont="1" applyFill="1" applyBorder="1" applyAlignment="1">
      <alignment horizontal="left"/>
    </xf>
    <xf numFmtId="14" fontId="2" fillId="3" borderId="1" xfId="1" applyNumberFormat="1" applyFont="1" applyFill="1" applyBorder="1" applyAlignment="1">
      <alignment horizontal="center"/>
    </xf>
    <xf numFmtId="164" fontId="2" fillId="3" borderId="1" xfId="1" applyFont="1" applyFill="1" applyBorder="1" applyAlignment="1">
      <alignment horizontal="center" wrapText="1"/>
    </xf>
    <xf numFmtId="0" fontId="4" fillId="3" borderId="0" xfId="0" applyFont="1" applyFill="1"/>
    <xf numFmtId="49" fontId="3" fillId="3" borderId="1" xfId="0" applyNumberFormat="1" applyFont="1" applyFill="1" applyBorder="1" applyAlignment="1">
      <alignment horizontal="left"/>
    </xf>
    <xf numFmtId="164" fontId="2" fillId="3" borderId="1" xfId="1" applyFont="1" applyFill="1" applyBorder="1" applyAlignment="1">
      <alignment horizontal="center"/>
    </xf>
    <xf numFmtId="164" fontId="6" fillId="3" borderId="1" xfId="1" applyFont="1" applyFill="1" applyBorder="1" applyAlignment="1">
      <alignment horizontal="center"/>
    </xf>
    <xf numFmtId="164" fontId="4" fillId="3" borderId="0" xfId="0" applyNumberFormat="1" applyFont="1" applyFill="1"/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164" fontId="3" fillId="3" borderId="1" xfId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2" fillId="3" borderId="0" xfId="0" applyNumberFormat="1" applyFont="1" applyFill="1"/>
    <xf numFmtId="0" fontId="2" fillId="3" borderId="0" xfId="0" applyFont="1" applyFill="1"/>
    <xf numFmtId="0" fontId="6" fillId="3" borderId="1" xfId="0" applyFont="1" applyFill="1" applyBorder="1" applyAlignment="1">
      <alignment horizontal="left"/>
    </xf>
    <xf numFmtId="14" fontId="6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center" wrapText="1"/>
    </xf>
    <xf numFmtId="164" fontId="7" fillId="3" borderId="0" xfId="0" applyNumberFormat="1" applyFont="1" applyFill="1"/>
    <xf numFmtId="0" fontId="7" fillId="3" borderId="0" xfId="0" applyFont="1" applyFill="1"/>
    <xf numFmtId="164" fontId="6" fillId="3" borderId="0" xfId="0" applyNumberFormat="1" applyFont="1" applyFill="1"/>
    <xf numFmtId="0" fontId="6" fillId="3" borderId="0" xfId="0" applyFont="1" applyFill="1"/>
    <xf numFmtId="14" fontId="2" fillId="3" borderId="1" xfId="0" applyNumberFormat="1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horizontal="left" wrapText="1"/>
    </xf>
    <xf numFmtId="164" fontId="3" fillId="3" borderId="1" xfId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center" wrapText="1"/>
    </xf>
    <xf numFmtId="164" fontId="6" fillId="3" borderId="1" xfId="1" applyFont="1" applyFill="1" applyBorder="1" applyAlignment="1">
      <alignment horizontal="center" wrapText="1"/>
    </xf>
    <xf numFmtId="164" fontId="7" fillId="3" borderId="0" xfId="1" applyFont="1" applyFill="1"/>
    <xf numFmtId="0" fontId="2" fillId="3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3C1755E0-004C-42A2-85C8-4946416E16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174949</xdr:colOff>
      <xdr:row>0</xdr:row>
      <xdr:rowOff>107528</xdr:rowOff>
    </xdr:from>
    <xdr:to>
      <xdr:col>1</xdr:col>
      <xdr:colOff>29159</xdr:colOff>
      <xdr:row>6</xdr:row>
      <xdr:rowOff>145985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B40191-5032-477C-8587-2C13BA5E4D2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949" y="107528"/>
          <a:ext cx="3264160" cy="950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7336F-3D1B-4207-A01E-5DDE862263C5}">
  <sheetPr>
    <pageSetUpPr fitToPage="1"/>
  </sheetPr>
  <dimension ref="A1:I53"/>
  <sheetViews>
    <sheetView tabSelected="1" zoomScale="98" zoomScaleNormal="98" workbookViewId="0">
      <pane ySplit="1" topLeftCell="A2" activePane="bottomLeft" state="frozen"/>
      <selection pane="bottomLeft" activeCell="C56" sqref="C56"/>
    </sheetView>
  </sheetViews>
  <sheetFormatPr baseColWidth="10" defaultColWidth="11.5703125" defaultRowHeight="13.5" x14ac:dyDescent="0.25"/>
  <cols>
    <col min="1" max="1" width="51.140625" style="1" customWidth="1"/>
    <col min="2" max="2" width="18.7109375" style="1" customWidth="1"/>
    <col min="3" max="3" width="60.42578125" style="1" customWidth="1"/>
    <col min="4" max="4" width="36.7109375" style="1" customWidth="1"/>
    <col min="5" max="5" width="18" style="5" customWidth="1"/>
    <col min="6" max="6" width="13.5703125" style="3" customWidth="1"/>
    <col min="7" max="7" width="18.42578125" style="3" customWidth="1"/>
    <col min="8" max="8" width="17" style="5" customWidth="1"/>
    <col min="9" max="9" width="23.85546875" style="4" customWidth="1"/>
    <col min="10" max="16384" width="11.5703125" style="4"/>
  </cols>
  <sheetData>
    <row r="1" spans="1:9" ht="5.25" customHeight="1" x14ac:dyDescent="0.2">
      <c r="B1" s="6"/>
      <c r="C1" s="6"/>
      <c r="E1" s="2"/>
      <c r="F1" s="7"/>
      <c r="G1" s="7"/>
      <c r="H1" s="2"/>
    </row>
    <row r="2" spans="1:9" ht="12.75" x14ac:dyDescent="0.2">
      <c r="C2" s="6"/>
      <c r="D2" s="8"/>
      <c r="H2" s="2"/>
    </row>
    <row r="3" spans="1:9" ht="12.75" x14ac:dyDescent="0.2">
      <c r="A3" s="57" t="s">
        <v>130</v>
      </c>
      <c r="B3" s="57"/>
      <c r="C3" s="57"/>
      <c r="D3" s="57"/>
      <c r="E3" s="57"/>
      <c r="F3" s="57"/>
      <c r="G3" s="57"/>
      <c r="H3" s="57"/>
    </row>
    <row r="4" spans="1:9" ht="12.75" x14ac:dyDescent="0.2">
      <c r="A4" s="57" t="s">
        <v>125</v>
      </c>
      <c r="B4" s="57"/>
      <c r="C4" s="57"/>
      <c r="D4" s="57"/>
      <c r="E4" s="57"/>
      <c r="F4" s="57"/>
      <c r="G4" s="57"/>
      <c r="H4" s="57"/>
    </row>
    <row r="5" spans="1:9" ht="12.75" x14ac:dyDescent="0.2">
      <c r="A5" s="57" t="s">
        <v>0</v>
      </c>
      <c r="B5" s="57"/>
      <c r="C5" s="57"/>
      <c r="D5" s="57"/>
      <c r="E5" s="57"/>
      <c r="F5" s="57"/>
      <c r="G5" s="57"/>
      <c r="H5" s="57"/>
    </row>
    <row r="6" spans="1:9" ht="12.75" x14ac:dyDescent="0.2">
      <c r="A6" s="13"/>
      <c r="B6" s="13"/>
      <c r="C6" s="13"/>
      <c r="D6" s="13"/>
      <c r="E6" s="14"/>
      <c r="F6" s="12"/>
      <c r="G6" s="12"/>
      <c r="H6" s="12"/>
    </row>
    <row r="7" spans="1:9" ht="12.75" x14ac:dyDescent="0.2">
      <c r="A7" s="58" t="s">
        <v>1</v>
      </c>
      <c r="B7" s="58"/>
      <c r="C7" s="58"/>
      <c r="D7" s="58"/>
      <c r="E7" s="58"/>
      <c r="F7" s="58"/>
      <c r="G7" s="58"/>
      <c r="H7" s="58"/>
    </row>
    <row r="8" spans="1:9" s="21" customFormat="1" ht="78" customHeight="1" x14ac:dyDescent="0.2">
      <c r="A8" s="15" t="s">
        <v>2</v>
      </c>
      <c r="B8" s="16" t="s">
        <v>3</v>
      </c>
      <c r="C8" s="16" t="s">
        <v>4</v>
      </c>
      <c r="D8" s="17" t="s">
        <v>5</v>
      </c>
      <c r="E8" s="18" t="s">
        <v>6</v>
      </c>
      <c r="F8" s="19" t="s">
        <v>7</v>
      </c>
      <c r="G8" s="19" t="s">
        <v>8</v>
      </c>
      <c r="H8" s="20" t="s">
        <v>9</v>
      </c>
    </row>
    <row r="9" spans="1:9" s="28" customFormat="1" ht="15" customHeight="1" x14ac:dyDescent="0.2">
      <c r="A9" s="23" t="s">
        <v>43</v>
      </c>
      <c r="B9" s="24">
        <v>45518</v>
      </c>
      <c r="C9" s="23" t="s">
        <v>44</v>
      </c>
      <c r="D9" s="23" t="s">
        <v>66</v>
      </c>
      <c r="E9" s="25">
        <f>118884.9+1639.4+2516+1632-27109.85-3039.95-22161+374</f>
        <v>72735.499999999985</v>
      </c>
      <c r="F9" s="26">
        <v>45688</v>
      </c>
      <c r="G9" s="25">
        <v>7480</v>
      </c>
      <c r="H9" s="27">
        <f t="shared" ref="H9:H46" si="0">+E9-G9</f>
        <v>65255.499999999985</v>
      </c>
    </row>
    <row r="10" spans="1:9" s="28" customFormat="1" ht="15" customHeight="1" x14ac:dyDescent="0.25">
      <c r="A10" s="23" t="s">
        <v>10</v>
      </c>
      <c r="B10" s="24">
        <v>45626</v>
      </c>
      <c r="C10" s="29" t="s">
        <v>11</v>
      </c>
      <c r="D10" s="29" t="s">
        <v>101</v>
      </c>
      <c r="E10" s="30">
        <v>160020.66</v>
      </c>
      <c r="F10" s="26">
        <v>45688</v>
      </c>
      <c r="G10" s="31">
        <v>0</v>
      </c>
      <c r="H10" s="27">
        <v>160020.66</v>
      </c>
      <c r="I10" s="32"/>
    </row>
    <row r="11" spans="1:9" s="38" customFormat="1" ht="15" customHeight="1" x14ac:dyDescent="0.25">
      <c r="A11" s="23" t="s">
        <v>46</v>
      </c>
      <c r="B11" s="24">
        <v>45536</v>
      </c>
      <c r="C11" s="33" t="s">
        <v>47</v>
      </c>
      <c r="D11" s="34" t="s">
        <v>59</v>
      </c>
      <c r="E11" s="35">
        <f>67912.52+63.3-1266+534.25-11013+89.35</f>
        <v>56320.420000000006</v>
      </c>
      <c r="F11" s="26">
        <v>45688</v>
      </c>
      <c r="G11" s="36">
        <v>1787</v>
      </c>
      <c r="H11" s="27">
        <f>+E11-G11</f>
        <v>54533.420000000006</v>
      </c>
      <c r="I11" s="37"/>
    </row>
    <row r="12" spans="1:9" s="44" customFormat="1" ht="15" customHeight="1" x14ac:dyDescent="0.25">
      <c r="A12" s="39" t="s">
        <v>91</v>
      </c>
      <c r="B12" s="40">
        <v>45626</v>
      </c>
      <c r="C12" s="41" t="s">
        <v>98</v>
      </c>
      <c r="D12" s="42" t="s">
        <v>92</v>
      </c>
      <c r="E12" s="31">
        <v>139246.37</v>
      </c>
      <c r="F12" s="26">
        <v>45688</v>
      </c>
      <c r="G12" s="36">
        <v>139246.37</v>
      </c>
      <c r="H12" s="27">
        <f t="shared" ref="H12" si="1">+E12-G12</f>
        <v>0</v>
      </c>
      <c r="I12" s="43"/>
    </row>
    <row r="13" spans="1:9" s="46" customFormat="1" ht="17.25" customHeight="1" x14ac:dyDescent="0.25">
      <c r="A13" s="39" t="s">
        <v>12</v>
      </c>
      <c r="B13" s="40" t="s">
        <v>93</v>
      </c>
      <c r="C13" s="41" t="s">
        <v>45</v>
      </c>
      <c r="D13" s="42" t="s">
        <v>102</v>
      </c>
      <c r="E13" s="31">
        <f>3792262.5+691600</f>
        <v>4483862.5</v>
      </c>
      <c r="F13" s="26">
        <v>45688</v>
      </c>
      <c r="G13" s="36">
        <v>0</v>
      </c>
      <c r="H13" s="27">
        <f t="shared" si="0"/>
        <v>4483862.5</v>
      </c>
      <c r="I13" s="45"/>
    </row>
    <row r="14" spans="1:9" s="38" customFormat="1" ht="15" customHeight="1" x14ac:dyDescent="0.25">
      <c r="A14" s="23" t="s">
        <v>28</v>
      </c>
      <c r="B14" s="24" t="s">
        <v>94</v>
      </c>
      <c r="C14" s="29" t="s">
        <v>29</v>
      </c>
      <c r="D14" s="33" t="s">
        <v>100</v>
      </c>
      <c r="E14" s="35">
        <f>675+755+39</f>
        <v>1469</v>
      </c>
      <c r="F14" s="26">
        <v>45688</v>
      </c>
      <c r="G14" s="36">
        <v>755</v>
      </c>
      <c r="H14" s="27">
        <f t="shared" si="0"/>
        <v>714</v>
      </c>
    </row>
    <row r="15" spans="1:9" s="38" customFormat="1" ht="15" customHeight="1" x14ac:dyDescent="0.25">
      <c r="A15" s="23" t="s">
        <v>13</v>
      </c>
      <c r="B15" s="24">
        <v>45626</v>
      </c>
      <c r="C15" s="29" t="s">
        <v>48</v>
      </c>
      <c r="D15" s="23" t="s">
        <v>49</v>
      </c>
      <c r="E15" s="30">
        <f>1200000</f>
        <v>1200000</v>
      </c>
      <c r="F15" s="26">
        <v>45688</v>
      </c>
      <c r="G15" s="31"/>
      <c r="H15" s="27">
        <f t="shared" si="0"/>
        <v>1200000</v>
      </c>
    </row>
    <row r="16" spans="1:9" s="38" customFormat="1" ht="15" customHeight="1" x14ac:dyDescent="0.2">
      <c r="A16" s="23" t="s">
        <v>14</v>
      </c>
      <c r="B16" s="24">
        <v>45626</v>
      </c>
      <c r="C16" s="33" t="s">
        <v>26</v>
      </c>
      <c r="D16" s="23" t="s">
        <v>114</v>
      </c>
      <c r="E16" s="30">
        <f>2002-G152011</f>
        <v>2002</v>
      </c>
      <c r="F16" s="26">
        <v>45688</v>
      </c>
      <c r="G16" s="31"/>
      <c r="H16" s="27">
        <f t="shared" si="0"/>
        <v>2002</v>
      </c>
    </row>
    <row r="17" spans="1:9" s="38" customFormat="1" ht="15" customHeight="1" x14ac:dyDescent="0.25">
      <c r="A17" s="33" t="s">
        <v>16</v>
      </c>
      <c r="B17" s="47">
        <v>45626</v>
      </c>
      <c r="C17" s="48" t="s">
        <v>79</v>
      </c>
      <c r="D17" s="33" t="s">
        <v>104</v>
      </c>
      <c r="E17" s="49">
        <f>254436.3+273511.86-15870.18+298</f>
        <v>512375.97999999992</v>
      </c>
      <c r="F17" s="26">
        <v>45688</v>
      </c>
      <c r="G17" s="50">
        <v>254436.5</v>
      </c>
      <c r="H17" s="27">
        <f t="shared" si="0"/>
        <v>257939.47999999992</v>
      </c>
    </row>
    <row r="18" spans="1:9" s="38" customFormat="1" ht="15" customHeight="1" x14ac:dyDescent="0.25">
      <c r="A18" s="33" t="s">
        <v>68</v>
      </c>
      <c r="B18" s="47">
        <v>45547</v>
      </c>
      <c r="C18" s="48" t="s">
        <v>69</v>
      </c>
      <c r="D18" s="33" t="s">
        <v>70</v>
      </c>
      <c r="E18" s="49">
        <f>5027539.3+66099.74-1494932.2-1534399.12+23299.02</f>
        <v>2087606.7399999998</v>
      </c>
      <c r="F18" s="26">
        <v>45688</v>
      </c>
      <c r="G18" s="50">
        <v>549849.99</v>
      </c>
      <c r="H18" s="27">
        <f t="shared" si="0"/>
        <v>1537756.7499999998</v>
      </c>
    </row>
    <row r="19" spans="1:9" s="38" customFormat="1" ht="15" customHeight="1" x14ac:dyDescent="0.2">
      <c r="A19" s="23" t="s">
        <v>40</v>
      </c>
      <c r="B19" s="24">
        <v>45536</v>
      </c>
      <c r="C19" s="33" t="s">
        <v>39</v>
      </c>
      <c r="D19" s="23" t="s">
        <v>38</v>
      </c>
      <c r="E19" s="30">
        <v>32657.45</v>
      </c>
      <c r="F19" s="26">
        <v>45688</v>
      </c>
      <c r="G19" s="31">
        <v>0</v>
      </c>
      <c r="H19" s="27">
        <f t="shared" si="0"/>
        <v>32657.45</v>
      </c>
      <c r="I19" s="37"/>
    </row>
    <row r="20" spans="1:9" s="38" customFormat="1" ht="15" customHeight="1" x14ac:dyDescent="0.2">
      <c r="A20" s="23" t="s">
        <v>89</v>
      </c>
      <c r="B20" s="24">
        <v>45596</v>
      </c>
      <c r="C20" s="33" t="s">
        <v>99</v>
      </c>
      <c r="D20" s="39" t="s">
        <v>88</v>
      </c>
      <c r="E20" s="30">
        <v>97000</v>
      </c>
      <c r="F20" s="26">
        <v>45688</v>
      </c>
      <c r="G20" s="31">
        <v>97000</v>
      </c>
      <c r="H20" s="27">
        <f t="shared" si="0"/>
        <v>0</v>
      </c>
      <c r="I20" s="37"/>
    </row>
    <row r="21" spans="1:9" s="38" customFormat="1" ht="15" customHeight="1" x14ac:dyDescent="0.25">
      <c r="A21" s="23" t="s">
        <v>107</v>
      </c>
      <c r="B21" s="24">
        <v>45657</v>
      </c>
      <c r="C21" s="29" t="s">
        <v>108</v>
      </c>
      <c r="D21" s="33" t="s">
        <v>120</v>
      </c>
      <c r="E21" s="35">
        <v>3450</v>
      </c>
      <c r="F21" s="26">
        <v>45688</v>
      </c>
      <c r="G21" s="36">
        <v>3450</v>
      </c>
      <c r="H21" s="51">
        <f t="shared" si="0"/>
        <v>0</v>
      </c>
    </row>
    <row r="22" spans="1:9" s="38" customFormat="1" ht="15" customHeight="1" x14ac:dyDescent="0.25">
      <c r="A22" s="23" t="s">
        <v>17</v>
      </c>
      <c r="B22" s="24">
        <v>45595</v>
      </c>
      <c r="C22" s="29" t="s">
        <v>18</v>
      </c>
      <c r="D22" s="33" t="s">
        <v>106</v>
      </c>
      <c r="E22" s="35">
        <f>114892.78+61596</f>
        <v>176488.78</v>
      </c>
      <c r="F22" s="26">
        <v>45688</v>
      </c>
      <c r="G22" s="36">
        <v>61596</v>
      </c>
      <c r="H22" s="27">
        <f t="shared" si="0"/>
        <v>114892.78</v>
      </c>
    </row>
    <row r="23" spans="1:9" s="38" customFormat="1" ht="15" customHeight="1" x14ac:dyDescent="0.2">
      <c r="A23" s="23" t="s">
        <v>96</v>
      </c>
      <c r="B23" s="24">
        <v>45626</v>
      </c>
      <c r="C23" s="33" t="s">
        <v>97</v>
      </c>
      <c r="D23" s="39" t="s">
        <v>90</v>
      </c>
      <c r="E23" s="30">
        <v>76405</v>
      </c>
      <c r="F23" s="26">
        <v>45688</v>
      </c>
      <c r="G23" s="31">
        <v>76405</v>
      </c>
      <c r="H23" s="27">
        <f t="shared" si="0"/>
        <v>0</v>
      </c>
      <c r="I23" s="37"/>
    </row>
    <row r="24" spans="1:9" s="38" customFormat="1" ht="15" customHeight="1" x14ac:dyDescent="0.2">
      <c r="A24" s="23" t="s">
        <v>19</v>
      </c>
      <c r="B24" s="24">
        <v>45590</v>
      </c>
      <c r="C24" s="33" t="s">
        <v>27</v>
      </c>
      <c r="D24" s="23" t="s">
        <v>95</v>
      </c>
      <c r="E24" s="30">
        <f>337398.72+17757.83+349216.13-82064.59-23039.5</f>
        <v>599268.59</v>
      </c>
      <c r="F24" s="26">
        <v>45688</v>
      </c>
      <c r="G24" s="31">
        <v>312088.63</v>
      </c>
      <c r="H24" s="27">
        <f t="shared" si="0"/>
        <v>287179.95999999996</v>
      </c>
      <c r="I24" s="37"/>
    </row>
    <row r="25" spans="1:9" s="38" customFormat="1" ht="15" customHeight="1" x14ac:dyDescent="0.25">
      <c r="A25" s="23" t="s">
        <v>31</v>
      </c>
      <c r="B25" s="24">
        <v>45536</v>
      </c>
      <c r="C25" s="29" t="s">
        <v>34</v>
      </c>
      <c r="D25" s="24" t="s">
        <v>52</v>
      </c>
      <c r="E25" s="31">
        <f>84332.46+720-16992+420</f>
        <v>68480.460000000006</v>
      </c>
      <c r="F25" s="26">
        <v>45688</v>
      </c>
      <c r="G25" s="36">
        <v>9912</v>
      </c>
      <c r="H25" s="51">
        <f t="shared" si="0"/>
        <v>58568.460000000006</v>
      </c>
    </row>
    <row r="26" spans="1:9" s="38" customFormat="1" ht="15" customHeight="1" x14ac:dyDescent="0.25">
      <c r="A26" s="23" t="s">
        <v>51</v>
      </c>
      <c r="B26" s="24">
        <v>45510</v>
      </c>
      <c r="C26" s="29" t="s">
        <v>50</v>
      </c>
      <c r="D26" s="23" t="s">
        <v>64</v>
      </c>
      <c r="E26" s="31">
        <f>206636.54+3861.83</f>
        <v>210498.37</v>
      </c>
      <c r="F26" s="26">
        <v>45688</v>
      </c>
      <c r="G26" s="36">
        <v>43816.94</v>
      </c>
      <c r="H26" s="51">
        <f t="shared" si="0"/>
        <v>166681.43</v>
      </c>
      <c r="I26" s="52"/>
    </row>
    <row r="27" spans="1:9" s="38" customFormat="1" ht="15" customHeight="1" x14ac:dyDescent="0.2">
      <c r="A27" s="23" t="s">
        <v>35</v>
      </c>
      <c r="B27" s="24">
        <v>45536</v>
      </c>
      <c r="C27" s="33" t="s">
        <v>37</v>
      </c>
      <c r="D27" s="23" t="s">
        <v>53</v>
      </c>
      <c r="E27" s="30">
        <v>91186.44</v>
      </c>
      <c r="F27" s="26">
        <v>45688</v>
      </c>
      <c r="G27" s="31">
        <v>0</v>
      </c>
      <c r="H27" s="27">
        <f t="shared" si="0"/>
        <v>91186.44</v>
      </c>
    </row>
    <row r="28" spans="1:9" s="38" customFormat="1" ht="15" customHeight="1" x14ac:dyDescent="0.25">
      <c r="A28" s="23" t="s">
        <v>109</v>
      </c>
      <c r="B28" s="24">
        <v>45626</v>
      </c>
      <c r="C28" s="33" t="s">
        <v>113</v>
      </c>
      <c r="D28" s="53" t="s">
        <v>122</v>
      </c>
      <c r="E28" s="30">
        <v>8999.99</v>
      </c>
      <c r="F28" s="26">
        <v>45688</v>
      </c>
      <c r="G28" s="31">
        <v>8999.99</v>
      </c>
      <c r="H28" s="27">
        <f t="shared" si="0"/>
        <v>0</v>
      </c>
      <c r="I28" s="37"/>
    </row>
    <row r="29" spans="1:9" s="38" customFormat="1" ht="15" customHeight="1" x14ac:dyDescent="0.2">
      <c r="A29" s="23" t="s">
        <v>20</v>
      </c>
      <c r="B29" s="24">
        <v>45596</v>
      </c>
      <c r="C29" s="54" t="s">
        <v>73</v>
      </c>
      <c r="D29" s="23" t="s">
        <v>103</v>
      </c>
      <c r="E29" s="30">
        <f>404228+597598.37+298</f>
        <v>1002124.37</v>
      </c>
      <c r="F29" s="26">
        <v>45688</v>
      </c>
      <c r="G29" s="30">
        <v>404228</v>
      </c>
      <c r="H29" s="27">
        <f t="shared" si="0"/>
        <v>597896.37</v>
      </c>
    </row>
    <row r="30" spans="1:9" s="38" customFormat="1" ht="15" customHeight="1" x14ac:dyDescent="0.25">
      <c r="A30" s="23" t="s">
        <v>111</v>
      </c>
      <c r="B30" s="24">
        <v>45657</v>
      </c>
      <c r="C30" s="23" t="s">
        <v>112</v>
      </c>
      <c r="D30" s="23" t="s">
        <v>116</v>
      </c>
      <c r="E30" s="31">
        <v>20201.599999999999</v>
      </c>
      <c r="F30" s="26">
        <v>45688</v>
      </c>
      <c r="G30" s="36">
        <v>20201.599999999999</v>
      </c>
      <c r="H30" s="51">
        <f t="shared" si="0"/>
        <v>0</v>
      </c>
      <c r="I30" s="37"/>
    </row>
    <row r="31" spans="1:9" s="38" customFormat="1" ht="15" customHeight="1" x14ac:dyDescent="0.25">
      <c r="A31" s="23" t="s">
        <v>74</v>
      </c>
      <c r="B31" s="24">
        <v>45596</v>
      </c>
      <c r="C31" s="55" t="s">
        <v>78</v>
      </c>
      <c r="D31" s="23" t="s">
        <v>75</v>
      </c>
      <c r="E31" s="30">
        <f>911372+35713+0.6-402092</f>
        <v>544993.6</v>
      </c>
      <c r="F31" s="26">
        <v>45688</v>
      </c>
      <c r="G31" s="30">
        <v>35400</v>
      </c>
      <c r="H31" s="27">
        <f t="shared" si="0"/>
        <v>509593.59999999998</v>
      </c>
    </row>
    <row r="32" spans="1:9" s="38" customFormat="1" ht="15" customHeight="1" x14ac:dyDescent="0.25">
      <c r="A32" s="23" t="s">
        <v>21</v>
      </c>
      <c r="B32" s="24">
        <v>45504</v>
      </c>
      <c r="C32" s="23" t="s">
        <v>36</v>
      </c>
      <c r="D32" s="23" t="s">
        <v>105</v>
      </c>
      <c r="E32" s="35">
        <f>432960.74+33919.98+1500.88-34017.44-29762.92-79246.02+2369.63</f>
        <v>327724.84999999998</v>
      </c>
      <c r="F32" s="26">
        <v>45688</v>
      </c>
      <c r="G32" s="36">
        <v>55925.25</v>
      </c>
      <c r="H32" s="27">
        <f t="shared" si="0"/>
        <v>271799.59999999998</v>
      </c>
      <c r="I32" s="37"/>
    </row>
    <row r="33" spans="1:9" s="38" customFormat="1" ht="15" customHeight="1" x14ac:dyDescent="0.25">
      <c r="A33" s="23" t="s">
        <v>117</v>
      </c>
      <c r="B33" s="24">
        <v>45657</v>
      </c>
      <c r="C33" s="23" t="s">
        <v>118</v>
      </c>
      <c r="D33" s="23" t="s">
        <v>119</v>
      </c>
      <c r="E33" s="31">
        <v>6900</v>
      </c>
      <c r="F33" s="26">
        <v>45688</v>
      </c>
      <c r="G33" s="36">
        <v>6900</v>
      </c>
      <c r="H33" s="51">
        <f t="shared" si="0"/>
        <v>0</v>
      </c>
      <c r="I33" s="37"/>
    </row>
    <row r="34" spans="1:9" s="38" customFormat="1" ht="15" customHeight="1" x14ac:dyDescent="0.25">
      <c r="A34" s="23" t="s">
        <v>80</v>
      </c>
      <c r="B34" s="24">
        <v>45596</v>
      </c>
      <c r="C34" s="23" t="s">
        <v>81</v>
      </c>
      <c r="D34" s="23" t="s">
        <v>82</v>
      </c>
      <c r="E34" s="35">
        <v>273511.65999999997</v>
      </c>
      <c r="F34" s="26">
        <v>45688</v>
      </c>
      <c r="G34" s="36"/>
      <c r="H34" s="27">
        <f t="shared" si="0"/>
        <v>273511.65999999997</v>
      </c>
      <c r="I34" s="37"/>
    </row>
    <row r="35" spans="1:9" s="38" customFormat="1" ht="15" customHeight="1" x14ac:dyDescent="0.25">
      <c r="A35" s="23" t="s">
        <v>71</v>
      </c>
      <c r="B35" s="24" t="s">
        <v>87</v>
      </c>
      <c r="C35" s="23" t="s">
        <v>72</v>
      </c>
      <c r="D35" s="23" t="s">
        <v>86</v>
      </c>
      <c r="E35" s="35">
        <v>281972.11</v>
      </c>
      <c r="F35" s="26">
        <v>45688</v>
      </c>
      <c r="G35" s="36"/>
      <c r="H35" s="27">
        <f t="shared" si="0"/>
        <v>281972.11</v>
      </c>
      <c r="I35" s="37"/>
    </row>
    <row r="36" spans="1:9" s="38" customFormat="1" ht="15" customHeight="1" x14ac:dyDescent="0.25">
      <c r="A36" s="23" t="s">
        <v>41</v>
      </c>
      <c r="B36" s="24">
        <v>45530</v>
      </c>
      <c r="C36" s="23" t="s">
        <v>42</v>
      </c>
      <c r="D36" s="23" t="s">
        <v>62</v>
      </c>
      <c r="E36" s="30">
        <f>57673.6+1986.4-1994.8</f>
        <v>57665.2</v>
      </c>
      <c r="F36" s="26">
        <v>45688</v>
      </c>
      <c r="G36" s="56">
        <v>45076</v>
      </c>
      <c r="H36" s="27">
        <f t="shared" si="0"/>
        <v>12589.199999999997</v>
      </c>
    </row>
    <row r="37" spans="1:9" s="38" customFormat="1" ht="15" customHeight="1" x14ac:dyDescent="0.25">
      <c r="A37" s="33" t="s">
        <v>121</v>
      </c>
      <c r="B37" s="47">
        <v>45657</v>
      </c>
      <c r="C37" s="48" t="s">
        <v>123</v>
      </c>
      <c r="D37" s="33" t="s">
        <v>124</v>
      </c>
      <c r="E37" s="49">
        <v>136000.12</v>
      </c>
      <c r="F37" s="26">
        <v>45688</v>
      </c>
      <c r="G37" s="50">
        <v>136000.12</v>
      </c>
      <c r="H37" s="27">
        <f t="shared" si="0"/>
        <v>0</v>
      </c>
    </row>
    <row r="38" spans="1:9" s="38" customFormat="1" ht="15" customHeight="1" x14ac:dyDescent="0.25">
      <c r="A38" s="33" t="s">
        <v>110</v>
      </c>
      <c r="B38" s="47">
        <v>45596</v>
      </c>
      <c r="C38" s="48" t="s">
        <v>77</v>
      </c>
      <c r="D38" s="33" t="s">
        <v>76</v>
      </c>
      <c r="E38" s="49">
        <v>433135.58</v>
      </c>
      <c r="F38" s="26">
        <v>45688</v>
      </c>
      <c r="G38" s="50"/>
      <c r="H38" s="27">
        <f t="shared" si="0"/>
        <v>433135.58</v>
      </c>
    </row>
    <row r="39" spans="1:9" s="38" customFormat="1" ht="15" customHeight="1" x14ac:dyDescent="0.25">
      <c r="A39" s="23" t="s">
        <v>83</v>
      </c>
      <c r="B39" s="24">
        <v>45596</v>
      </c>
      <c r="C39" s="23" t="s">
        <v>84</v>
      </c>
      <c r="D39" s="23" t="s">
        <v>85</v>
      </c>
      <c r="E39" s="35">
        <f>157038.79-89444</f>
        <v>67594.790000000008</v>
      </c>
      <c r="F39" s="26">
        <v>45688</v>
      </c>
      <c r="G39" s="36"/>
      <c r="H39" s="27">
        <f t="shared" si="0"/>
        <v>67594.790000000008</v>
      </c>
    </row>
    <row r="40" spans="1:9" s="38" customFormat="1" ht="15" customHeight="1" x14ac:dyDescent="0.25">
      <c r="A40" s="23" t="s">
        <v>126</v>
      </c>
      <c r="B40" s="24" t="s">
        <v>127</v>
      </c>
      <c r="C40" s="23" t="s">
        <v>128</v>
      </c>
      <c r="D40" s="23" t="s">
        <v>129</v>
      </c>
      <c r="E40" s="35">
        <v>148243.4</v>
      </c>
      <c r="F40" s="26">
        <v>45688</v>
      </c>
      <c r="G40" s="36">
        <v>148243.4</v>
      </c>
      <c r="H40" s="27"/>
    </row>
    <row r="41" spans="1:9" s="38" customFormat="1" ht="15" customHeight="1" x14ac:dyDescent="0.25">
      <c r="A41" s="23" t="s">
        <v>30</v>
      </c>
      <c r="B41" s="24">
        <v>45596</v>
      </c>
      <c r="C41" s="54" t="s">
        <v>57</v>
      </c>
      <c r="D41" s="23" t="s">
        <v>63</v>
      </c>
      <c r="E41" s="30">
        <v>16198</v>
      </c>
      <c r="F41" s="26">
        <v>45688</v>
      </c>
      <c r="G41" s="36"/>
      <c r="H41" s="27">
        <f t="shared" si="0"/>
        <v>16198</v>
      </c>
      <c r="I41" s="37"/>
    </row>
    <row r="42" spans="1:9" s="38" customFormat="1" ht="15" customHeight="1" x14ac:dyDescent="0.25">
      <c r="A42" s="23" t="s">
        <v>32</v>
      </c>
      <c r="B42" s="24">
        <v>45536</v>
      </c>
      <c r="C42" s="54" t="s">
        <v>33</v>
      </c>
      <c r="D42" s="23" t="s">
        <v>60</v>
      </c>
      <c r="E42" s="30">
        <v>48420</v>
      </c>
      <c r="F42" s="26">
        <v>45688</v>
      </c>
      <c r="G42" s="30"/>
      <c r="H42" s="27">
        <f t="shared" si="0"/>
        <v>48420</v>
      </c>
    </row>
    <row r="43" spans="1:9" s="38" customFormat="1" ht="15" customHeight="1" x14ac:dyDescent="0.25">
      <c r="A43" s="23" t="s">
        <v>54</v>
      </c>
      <c r="B43" s="24">
        <v>45509</v>
      </c>
      <c r="C43" s="54" t="s">
        <v>61</v>
      </c>
      <c r="D43" s="23" t="s">
        <v>115</v>
      </c>
      <c r="E43" s="30">
        <f>349605.14+75224.98-150449.96+6630</f>
        <v>281010.16000000003</v>
      </c>
      <c r="F43" s="26">
        <v>45688</v>
      </c>
      <c r="G43" s="36">
        <v>75224.98</v>
      </c>
      <c r="H43" s="27">
        <f t="shared" si="0"/>
        <v>205785.18000000005</v>
      </c>
    </row>
    <row r="44" spans="1:9" s="38" customFormat="1" ht="15" customHeight="1" x14ac:dyDescent="0.25">
      <c r="A44" s="23" t="s">
        <v>55</v>
      </c>
      <c r="B44" s="24">
        <v>45565</v>
      </c>
      <c r="C44" s="54" t="s">
        <v>56</v>
      </c>
      <c r="D44" s="23" t="s">
        <v>67</v>
      </c>
      <c r="E44" s="30">
        <v>5053.93</v>
      </c>
      <c r="F44" s="26">
        <v>45688</v>
      </c>
      <c r="G44" s="30">
        <v>0</v>
      </c>
      <c r="H44" s="27">
        <f t="shared" si="0"/>
        <v>5053.93</v>
      </c>
      <c r="I44" s="37"/>
    </row>
    <row r="45" spans="1:9" s="38" customFormat="1" ht="15" customHeight="1" x14ac:dyDescent="0.25">
      <c r="A45" s="23" t="s">
        <v>22</v>
      </c>
      <c r="B45" s="24">
        <v>45595</v>
      </c>
      <c r="C45" s="33" t="s">
        <v>15</v>
      </c>
      <c r="D45" s="23" t="s">
        <v>58</v>
      </c>
      <c r="E45" s="35">
        <v>443780.51</v>
      </c>
      <c r="F45" s="26">
        <v>45688</v>
      </c>
      <c r="G45" s="36">
        <v>14534.13</v>
      </c>
      <c r="H45" s="27">
        <f t="shared" si="0"/>
        <v>429246.38</v>
      </c>
      <c r="I45" s="37"/>
    </row>
    <row r="46" spans="1:9" s="38" customFormat="1" ht="15" customHeight="1" x14ac:dyDescent="0.25">
      <c r="A46" s="23" t="s">
        <v>23</v>
      </c>
      <c r="B46" s="24">
        <v>45595</v>
      </c>
      <c r="C46" s="33" t="s">
        <v>24</v>
      </c>
      <c r="D46" s="23" t="s">
        <v>65</v>
      </c>
      <c r="E46" s="30">
        <f>90363.67+90363.8</f>
        <v>180727.47</v>
      </c>
      <c r="F46" s="26">
        <v>45688</v>
      </c>
      <c r="G46" s="31">
        <v>90363.69</v>
      </c>
      <c r="H46" s="30">
        <f t="shared" si="0"/>
        <v>90363.78</v>
      </c>
      <c r="I46" s="37"/>
    </row>
    <row r="47" spans="1:9" ht="22.9" customHeight="1" x14ac:dyDescent="0.25">
      <c r="A47" s="22" t="s">
        <v>25</v>
      </c>
      <c r="B47" s="22"/>
      <c r="C47" s="22"/>
      <c r="D47" s="22"/>
      <c r="E47" s="18">
        <f>SUM(E9:E46)</f>
        <v>14355331.599999994</v>
      </c>
      <c r="F47" s="18"/>
      <c r="G47" s="18">
        <f>SUM(G9:G46)-0.51</f>
        <v>2598920.0799999996</v>
      </c>
      <c r="H47" s="18">
        <f>SUM(H9:H46)</f>
        <v>11756411.009999996</v>
      </c>
    </row>
    <row r="48" spans="1:9" x14ac:dyDescent="0.25">
      <c r="D48" s="9"/>
      <c r="G48" s="10"/>
    </row>
    <row r="49" spans="3:7" x14ac:dyDescent="0.25">
      <c r="D49" s="9"/>
      <c r="G49" s="10"/>
    </row>
    <row r="50" spans="3:7" x14ac:dyDescent="0.25">
      <c r="G50" s="10"/>
    </row>
    <row r="51" spans="3:7" x14ac:dyDescent="0.25">
      <c r="G51" s="10"/>
    </row>
    <row r="52" spans="3:7" x14ac:dyDescent="0.25">
      <c r="C52" s="11"/>
    </row>
    <row r="53" spans="3:7" x14ac:dyDescent="0.25">
      <c r="C53" s="9"/>
    </row>
  </sheetData>
  <mergeCells count="4">
    <mergeCell ref="A3:H3"/>
    <mergeCell ref="A4:H4"/>
    <mergeCell ref="A5:H5"/>
    <mergeCell ref="A7:H7"/>
  </mergeCells>
  <pageMargins left="0.25" right="0.25" top="0.75" bottom="0.75" header="0.3" footer="0.3"/>
  <pageSetup scale="57" fitToHeight="0" orientation="landscape" r:id="rId1"/>
  <headerFooter>
    <oddFooter>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D49814-3798-48E9-AD3A-D7D294C12F18}">
  <ds:schemaRefs>
    <ds:schemaRef ds:uri="http://purl.org/dc/elements/1.1/"/>
    <ds:schemaRef ds:uri="http://schemas.microsoft.com/office/2006/metadata/properties"/>
    <ds:schemaRef ds:uri="abf3335f-e4f0-4829-9abc-95a146d64f38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0DDAA66-0F74-4FA0-854C-A0AE07A42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3335f-e4f0-4829-9abc-95a146d64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23C1F-BEED-4F71-A83A-DDBB67DDC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2025</vt:lpstr>
      <vt:lpstr>'ENERO 2025'!Área_de_impresión</vt:lpstr>
      <vt:lpstr>'ENERO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Noelia Bencosme</cp:lastModifiedBy>
  <cp:lastPrinted>2025-02-13T18:35:39Z</cp:lastPrinted>
  <dcterms:created xsi:type="dcterms:W3CDTF">2023-02-06T15:07:28Z</dcterms:created>
  <dcterms:modified xsi:type="dcterms:W3CDTF">2025-02-13T18:37:11Z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