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D7048D31-2E93-4FF4-8C74-5E34E7AEA4D9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RELACION DE PAGOS A PROVEEDORES" sheetId="3" r:id="rId1"/>
    <sheet name="ENERO" sheetId="2" r:id="rId2"/>
  </sheets>
  <definedNames>
    <definedName name="_xlnm._FilterDatabase" localSheetId="1" hidden="1">ENERO!$A$10:$H$65</definedName>
    <definedName name="_xlnm._FilterDatabase" localSheetId="0" hidden="1">'RELACION DE PAGOS A PROVEEDORES'!$A$10:$H$65</definedName>
    <definedName name="_xlnm.Print_Titles" localSheetId="1">ENERO!$1:$10</definedName>
    <definedName name="_xlnm.Print_Titles" localSheetId="0">'RELACION DE PAGOS A PROVEEDORES'!$1:$10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3" l="1"/>
  <c r="E64" i="3"/>
  <c r="H64" i="3" s="1"/>
  <c r="H63" i="3"/>
  <c r="G62" i="3"/>
  <c r="H62" i="3" s="1"/>
  <c r="H61" i="3"/>
  <c r="H60" i="3"/>
  <c r="H59" i="3"/>
  <c r="H58" i="3"/>
  <c r="H57" i="3"/>
  <c r="H56" i="3"/>
  <c r="H55" i="3"/>
  <c r="E54" i="3"/>
  <c r="H54" i="3" s="1"/>
  <c r="H53" i="3"/>
  <c r="H52" i="3"/>
  <c r="H51" i="3"/>
  <c r="H50" i="3"/>
  <c r="G50" i="3"/>
  <c r="E50" i="3"/>
  <c r="H49" i="3"/>
  <c r="H48" i="3"/>
  <c r="H47" i="3"/>
  <c r="G46" i="3"/>
  <c r="E46" i="3"/>
  <c r="H46" i="3" s="1"/>
  <c r="H45" i="3"/>
  <c r="H44" i="3"/>
  <c r="G43" i="3"/>
  <c r="H43" i="3" s="1"/>
  <c r="G42" i="3"/>
  <c r="E42" i="3"/>
  <c r="H42" i="3" s="1"/>
  <c r="H41" i="3"/>
  <c r="G40" i="3"/>
  <c r="E40" i="3"/>
  <c r="H40" i="3" s="1"/>
  <c r="G39" i="3"/>
  <c r="H39" i="3" s="1"/>
  <c r="H38" i="3"/>
  <c r="H37" i="3"/>
  <c r="H36" i="3"/>
  <c r="G36" i="3"/>
  <c r="H35" i="3"/>
  <c r="H34" i="3"/>
  <c r="H33" i="3"/>
  <c r="G33" i="3"/>
  <c r="E33" i="3"/>
  <c r="H32" i="3"/>
  <c r="H31" i="3"/>
  <c r="H30" i="3"/>
  <c r="H29" i="3"/>
  <c r="E29" i="3"/>
  <c r="H28" i="3"/>
  <c r="G27" i="3"/>
  <c r="E27" i="3"/>
  <c r="H27" i="3" s="1"/>
  <c r="H26" i="3"/>
  <c r="G25" i="3"/>
  <c r="E25" i="3"/>
  <c r="H25" i="3" s="1"/>
  <c r="E24" i="3"/>
  <c r="H24" i="3" s="1"/>
  <c r="G23" i="3"/>
  <c r="E23" i="3"/>
  <c r="H23" i="3" s="1"/>
  <c r="H22" i="3"/>
  <c r="G21" i="3"/>
  <c r="E21" i="3"/>
  <c r="H21" i="3" s="1"/>
  <c r="H20" i="3"/>
  <c r="H19" i="3"/>
  <c r="H18" i="3"/>
  <c r="H17" i="3"/>
  <c r="E17" i="3"/>
  <c r="H16" i="3"/>
  <c r="H15" i="3"/>
  <c r="E14" i="3"/>
  <c r="H14" i="3" s="1"/>
  <c r="H13" i="3"/>
  <c r="G12" i="3"/>
  <c r="G67" i="3" s="1"/>
  <c r="E12" i="3"/>
  <c r="E11" i="3"/>
  <c r="E67" i="3" s="1"/>
  <c r="H11" i="3" l="1"/>
  <c r="H67" i="3" s="1"/>
  <c r="H12" i="3"/>
  <c r="E14" i="2"/>
  <c r="G67" i="2"/>
  <c r="E11" i="2"/>
  <c r="E23" i="2"/>
  <c r="H16" i="2" l="1"/>
  <c r="H52" i="2"/>
  <c r="H15" i="2"/>
  <c r="G46" i="2"/>
  <c r="E46" i="2"/>
  <c r="G23" i="2"/>
  <c r="G33" i="2"/>
  <c r="E33" i="2"/>
  <c r="E54" i="2"/>
  <c r="G62" i="2"/>
  <c r="H58" i="2"/>
  <c r="H60" i="2"/>
  <c r="G39" i="2"/>
  <c r="G43" i="2" l="1"/>
  <c r="G50" i="2"/>
  <c r="G12" i="2"/>
  <c r="G40" i="2"/>
  <c r="H62" i="2"/>
  <c r="G27" i="2"/>
  <c r="G42" i="2"/>
  <c r="G36" i="2"/>
  <c r="E12" i="2" l="1"/>
  <c r="H12" i="2" s="1"/>
  <c r="E25" i="2"/>
  <c r="G25" i="2"/>
  <c r="E21" i="2"/>
  <c r="G21" i="2"/>
  <c r="E64" i="2"/>
  <c r="E29" i="2"/>
  <c r="E17" i="2"/>
  <c r="H47" i="2"/>
  <c r="H53" i="2"/>
  <c r="H35" i="2"/>
  <c r="H34" i="2"/>
  <c r="H65" i="2"/>
  <c r="H63" i="2"/>
  <c r="H57" i="2"/>
  <c r="H49" i="2"/>
  <c r="H45" i="2"/>
  <c r="H44" i="2"/>
  <c r="H41" i="2"/>
  <c r="E40" i="2"/>
  <c r="H40" i="2" s="1"/>
  <c r="E50" i="2"/>
  <c r="H28" i="2"/>
  <c r="E27" i="2"/>
  <c r="E24" i="2"/>
  <c r="H22" i="2"/>
  <c r="H39" i="2"/>
  <c r="H13" i="2"/>
  <c r="H61" i="2"/>
  <c r="E42" i="2"/>
  <c r="H42" i="2" s="1"/>
  <c r="E67" i="2" l="1"/>
  <c r="H33" i="2"/>
  <c r="H46" i="2"/>
  <c r="H50" i="2"/>
  <c r="H48" i="2"/>
  <c r="H51" i="2"/>
  <c r="H38" i="2"/>
  <c r="H26" i="2"/>
  <c r="H24" i="2"/>
  <c r="H54" i="2"/>
  <c r="H19" i="2" l="1"/>
  <c r="H25" i="2" l="1"/>
  <c r="H43" i="2"/>
  <c r="H37" i="2" l="1"/>
  <c r="H21" i="2"/>
  <c r="H32" i="2"/>
  <c r="H67" i="2" s="1"/>
  <c r="H55" i="2"/>
  <c r="H14" i="2" l="1"/>
  <c r="H17" i="2"/>
  <c r="H11" i="2"/>
  <c r="H59" i="2"/>
  <c r="H36" i="2"/>
  <c r="H64" i="2" l="1"/>
  <c r="H56" i="2"/>
  <c r="H31" i="2"/>
  <c r="H30" i="2"/>
  <c r="H29" i="2"/>
  <c r="H27" i="2"/>
  <c r="H23" i="2"/>
  <c r="H20" i="2"/>
  <c r="H18" i="2"/>
</calcChain>
</file>

<file path=xl/sharedStrings.xml><?xml version="1.0" encoding="utf-8"?>
<sst xmlns="http://schemas.openxmlformats.org/spreadsheetml/2006/main" count="406" uniqueCount="199">
  <si>
    <t>RELACIÓN DE PAGOS A PROVEEDORES</t>
  </si>
  <si>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</si>
  <si>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</si>
  <si>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</si>
  <si>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</si>
  <si>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</si>
  <si>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</si>
  <si>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</si>
  <si>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</si>
  <si>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</si>
  <si>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</si>
  <si>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</si>
  <si>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 xml:space="preserve">Agua para la institucion. </t>
  </si>
  <si>
    <t>ALTICE DOMINICANA, SA</t>
  </si>
  <si>
    <t>P/Servicios telefónicos (FLOTA) y 809-185-4528.</t>
  </si>
  <si>
    <t>ASOC. DOMINICANA DE ZONAS FRANCAS (ADOZONA)</t>
  </si>
  <si>
    <t>BANCO DE RESERVAS DE LA REP. DOM.</t>
  </si>
  <si>
    <t xml:space="preserve">BUG BYE SRL </t>
  </si>
  <si>
    <t>Servicios de fumigacion.</t>
  </si>
  <si>
    <t>CAASD</t>
  </si>
  <si>
    <t>CENTRO AUTOMOTRIZ REMESA, SRL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</si>
  <si>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</si>
  <si>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</si>
  <si>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</si>
  <si>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</si>
  <si>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</si>
  <si>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FUNDACION UNIVERSITARIA IBEROAMERICANA (FUNIBER)</t>
  </si>
  <si>
    <t>HUMANO SEGUROS S A</t>
  </si>
  <si>
    <t>P/Servicios  Seguros Médico y de vida.</t>
  </si>
  <si>
    <t xml:space="preserve">LA COCINA DE DONA MARY </t>
  </si>
  <si>
    <t>SKETCHPROM SRL</t>
  </si>
  <si>
    <t>Servicios de alquiler equipos de oficina.</t>
  </si>
  <si>
    <t xml:space="preserve">VIAMAR </t>
  </si>
  <si>
    <t>WINDTELECOM, SA</t>
  </si>
  <si>
    <t>P/ Servicios de internet para la institución.</t>
  </si>
  <si>
    <t>TOTAL</t>
  </si>
  <si>
    <t>ISLA DOMINICANA DE PETROLEO CORPORACION</t>
  </si>
  <si>
    <t>P/Completivo flotilla de combustible.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</si>
  <si>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</si>
  <si>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</si>
  <si>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</si>
  <si>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</si>
  <si>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</si>
  <si>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>Seguro medico opcional empleados.</t>
  </si>
  <si>
    <t>Ventas de Formularios de Expotación Vuce-aduanas</t>
  </si>
  <si>
    <t xml:space="preserve">FLORISTERIA ZUNIFLOR SRL </t>
  </si>
  <si>
    <t xml:space="preserve">TRES TINTAS, PAPELERIA </t>
  </si>
  <si>
    <t>SERVICIOS E INSTALACIONES TECNICAS SRL</t>
  </si>
  <si>
    <t>P/Mantenimiento de ascensor de la institucion.</t>
  </si>
  <si>
    <t>P/floricultura para uso de la institucion.</t>
  </si>
  <si>
    <t>GRUPO BVC SRL</t>
  </si>
  <si>
    <t>Pago 75%  del programa académico a colaboarores de la institucion.</t>
  </si>
  <si>
    <t>Servicios alimenticios regional santiago.</t>
  </si>
  <si>
    <t>O/C#46/2022</t>
  </si>
  <si>
    <t>CONTRATO</t>
  </si>
  <si>
    <t>MARTINEZ TORRES TRAVELING SRL</t>
  </si>
  <si>
    <t>P/Servicios almuerzo a colaboradores de la institucion.</t>
  </si>
  <si>
    <t xml:space="preserve">UNIVERSIDAD APEC </t>
  </si>
  <si>
    <t>P/maestria para colaboradores de la institucion.</t>
  </si>
  <si>
    <t>P/Impresos varios de la institucion.</t>
  </si>
  <si>
    <t>CENTRO COPIADORA NACO</t>
  </si>
  <si>
    <t>LAVANDERIA ROYAL</t>
  </si>
  <si>
    <t>P/Servicios de lavanderia de la institucion.</t>
  </si>
  <si>
    <t>P/Servicios de impresión y encuadernación  labor diaria del CNZFE.</t>
  </si>
  <si>
    <t>30/11/23</t>
  </si>
  <si>
    <t>OFICINA UNIVERSAL</t>
  </si>
  <si>
    <t>P/Adquisicion materiales y suministros de oficina.</t>
  </si>
  <si>
    <t xml:space="preserve">OFICINA DE COORDINACION  PRESIDENCIAL </t>
  </si>
  <si>
    <t xml:space="preserve">Pasajes y viaticos p/colaboradores de la institucion. </t>
  </si>
  <si>
    <t xml:space="preserve">ANTHURIANA DOMINICANA </t>
  </si>
  <si>
    <t>P/Servicios de floricultura para uso de la institucion.</t>
  </si>
  <si>
    <t>13/11/23</t>
  </si>
  <si>
    <t>P/Mantenimiento aires acondicionados.</t>
  </si>
  <si>
    <t xml:space="preserve">LIBRERIA Y PAPELERIA HNOS. SOLANO </t>
  </si>
  <si>
    <t>MANUEL ARSENIO UREÑA S.A.</t>
  </si>
  <si>
    <t>P/Compra neumáticos para vehículos de la institución.</t>
  </si>
  <si>
    <t>B1500003744/3746</t>
  </si>
  <si>
    <t>29/11/23</t>
  </si>
  <si>
    <t>P/Compra uniformes para colaboradores de la institucion.</t>
  </si>
  <si>
    <t>23/06-12/12/23</t>
  </si>
  <si>
    <t>P/Mantenimiento aires acondicionado/B1500000114.</t>
  </si>
  <si>
    <t>CONT8510/23-B1500000114</t>
  </si>
  <si>
    <t>14/12/23</t>
  </si>
  <si>
    <t>21/12/23</t>
  </si>
  <si>
    <t>16/11-27/12/23</t>
  </si>
  <si>
    <t>Adquisicion utiles escolares y suminstros  de la institución .</t>
  </si>
  <si>
    <t>E4500000024059/26838/27729</t>
  </si>
  <si>
    <t>13/12/23</t>
  </si>
  <si>
    <t>BANDERAS DEL MUNDO</t>
  </si>
  <si>
    <t>B1500001454</t>
  </si>
  <si>
    <t>CENTRA POWER SYSTEMS, SRL</t>
  </si>
  <si>
    <t>B1500002452/2453</t>
  </si>
  <si>
    <t>B1500000316</t>
  </si>
  <si>
    <t>EDITORA LISTIN DIARIO</t>
  </si>
  <si>
    <t>P/Servicios de suscripcion anual de la institucion.</t>
  </si>
  <si>
    <t>O/C#48/2023-B1500009023</t>
  </si>
  <si>
    <t>PLAZA LAMA</t>
  </si>
  <si>
    <t xml:space="preserve">P/Compra bebedores y tv p/uso de la institucion. </t>
  </si>
  <si>
    <t>B1500037646/37746</t>
  </si>
  <si>
    <t>B1500000976</t>
  </si>
  <si>
    <t>INVERSIONES PEYCO</t>
  </si>
  <si>
    <t>P/Adquisicion baterias para UPS de la data center.</t>
  </si>
  <si>
    <t>B1500000249</t>
  </si>
  <si>
    <t xml:space="preserve">M A CREACIONES ACRILICAS </t>
  </si>
  <si>
    <t>P/Servicios de instalacion tarjas o placas de impresion.</t>
  </si>
  <si>
    <t>B1500000226</t>
  </si>
  <si>
    <t>M P UNIFORMES DE EMPRESAS SRL</t>
  </si>
  <si>
    <t>Uniformes para personal de la institucion.</t>
  </si>
  <si>
    <t>B1500000167</t>
  </si>
  <si>
    <t>MERCADO MEDIA NETWORK C POR A</t>
  </si>
  <si>
    <t>B1500000988</t>
  </si>
  <si>
    <t>METALGLASS VENTANS</t>
  </si>
  <si>
    <t>B1500000177</t>
  </si>
  <si>
    <t>B1500001834</t>
  </si>
  <si>
    <t>PADRON OFFICE SUPLY</t>
  </si>
  <si>
    <t>B1500001027</t>
  </si>
  <si>
    <t>QSI GLOBAL VENTURE SRL</t>
  </si>
  <si>
    <t>B1500000144</t>
  </si>
  <si>
    <t>SUMINISTROS GUIPAK, SRL</t>
  </si>
  <si>
    <t>B1500001186</t>
  </si>
  <si>
    <t>UNIFORMES GAI SRL</t>
  </si>
  <si>
    <t>B1500000086</t>
  </si>
  <si>
    <t xml:space="preserve">VICTOR GARCIA AIRES ACONDICIONADOS </t>
  </si>
  <si>
    <t>18/12/23</t>
  </si>
  <si>
    <t>B1500002709</t>
  </si>
  <si>
    <t>YM MULTISERVICES SRL</t>
  </si>
  <si>
    <t>B1500000091</t>
  </si>
  <si>
    <t>P/Devolucion de recursos por concepto de 4,629*162.50 formularios.</t>
  </si>
  <si>
    <t>INDUSTRIAS BANILEJAS C POR A</t>
  </si>
  <si>
    <t>E450000002070</t>
  </si>
  <si>
    <t>B1500000243</t>
  </si>
  <si>
    <t>26/12/23</t>
  </si>
  <si>
    <t>P/Compra de banderas p/uso de la institucion.</t>
  </si>
  <si>
    <t>P/Compra agendas para colaboradores de la institucion.</t>
  </si>
  <si>
    <t>EDICIONES VALDES SRL</t>
  </si>
  <si>
    <t>Adquisicion articulos alimentos y bebidas p/uso de la institucion.</t>
  </si>
  <si>
    <t>P/Mantenimiento de readecuación Salon de conferencias.</t>
  </si>
  <si>
    <t>P/Renovación suscripción anual revista mercado.</t>
  </si>
  <si>
    <t>P/Compra de  suministros y materiales de oficina.</t>
  </si>
  <si>
    <t>P/contratacion firma certificadora p/servicios de auditoria externa y del sist. de gestion de calidad .</t>
  </si>
  <si>
    <t>P/Compra muebles mobiliarios equipos de oficina.</t>
  </si>
  <si>
    <t>SCONTO HOLDINGS SRL</t>
  </si>
  <si>
    <t>P/Servicios de catering para reconoc. a los colaboradores del CNZFE.</t>
  </si>
  <si>
    <t>B1500000015</t>
  </si>
  <si>
    <t>CON2268/23-B1500005266/5304</t>
  </si>
  <si>
    <t xml:space="preserve">OFICINA GUBERNAMENTAL DE TEC. DE LA INF. </t>
  </si>
  <si>
    <t>P/Actualizacion licencia informatica.</t>
  </si>
  <si>
    <t>B1500002788</t>
  </si>
  <si>
    <t>CORRESPONDIENTE AL 31 ENERO 2024</t>
  </si>
  <si>
    <t>B1500047831/48566</t>
  </si>
  <si>
    <t>FACTURAS NO.1250/1401/1461/1549/1596</t>
  </si>
  <si>
    <t>26/12/23-31/01/24</t>
  </si>
  <si>
    <t>B1500309031/314152</t>
  </si>
  <si>
    <t>26/12/23-26/01/24</t>
  </si>
  <si>
    <t>B1500012214/12367</t>
  </si>
  <si>
    <t>01/12/23-30/01/24</t>
  </si>
  <si>
    <t>B1500131594/131612/133491/133509</t>
  </si>
  <si>
    <t>P/Servicios de internet No. 829-110-6594,0829-118-1864,  CENTRAL TELEF. correspondiente al 2023/2024.</t>
  </si>
  <si>
    <t>27/12-28/12/23</t>
  </si>
  <si>
    <t>B1500004326</t>
  </si>
  <si>
    <t>10/12/23-05/01/24</t>
  </si>
  <si>
    <t>B1500056137/E450000000781/1102</t>
  </si>
  <si>
    <t>CONT11157-B1500129333</t>
  </si>
  <si>
    <t>23-11-24/11/23</t>
  </si>
  <si>
    <t>Combustible Enero 2024.</t>
  </si>
  <si>
    <t>Flota Enero 2024.</t>
  </si>
  <si>
    <t>CONT-2023-B1500000412</t>
  </si>
  <si>
    <t>B1500001068</t>
  </si>
  <si>
    <t xml:space="preserve"> 30/11-18/12/23</t>
  </si>
  <si>
    <t>07/11-28/12/23</t>
  </si>
  <si>
    <t>CONT-9929-2023-B1500000968/1053/1060/1062</t>
  </si>
  <si>
    <t>B1500003198/3210</t>
  </si>
  <si>
    <t>CONT1528/23-B1500000326</t>
  </si>
  <si>
    <t>CONT4402/2023-B1500000754-759</t>
  </si>
  <si>
    <t>19/12/23-31/01/24</t>
  </si>
  <si>
    <t>B1500010802/11870</t>
  </si>
  <si>
    <t>TECNOTEC, EIRL</t>
  </si>
  <si>
    <t>B1500000094</t>
  </si>
  <si>
    <t>P/Servicios de asesoria reorganizacion electrica.</t>
  </si>
  <si>
    <t>B1500003006</t>
  </si>
  <si>
    <t>06/12-08/12/23</t>
  </si>
  <si>
    <t>CON5341/23-B1500013794/13825</t>
  </si>
  <si>
    <t>B1500031222/31404</t>
  </si>
  <si>
    <t>CONT4303/23-B1500001915/1921</t>
  </si>
  <si>
    <t>24/11-07/12/23</t>
  </si>
  <si>
    <t xml:space="preserve">ASOCIACION DE PRODUCTORES DE CIGARROS </t>
  </si>
  <si>
    <t>P/Partcipacion evento Procigar festival 2024.</t>
  </si>
  <si>
    <t>B1500000136</t>
  </si>
  <si>
    <t>31/04/24</t>
  </si>
  <si>
    <t>CONT-0009/23-B1500002904/2904</t>
  </si>
  <si>
    <t xml:space="preserve">P/Servicios de mantenimiento y rep. equipo de generacion. </t>
  </si>
  <si>
    <t>B1500002486</t>
  </si>
  <si>
    <t>SAN MIGUEL &amp; CIS SRL</t>
  </si>
  <si>
    <t>ASOCIACION DE SERVIDORES PUBLICOS CNZFE</t>
  </si>
  <si>
    <t>Pago contribucion a la ASP de la institucion.</t>
  </si>
  <si>
    <t>20/11-31/01/24</t>
  </si>
  <si>
    <t>B1500003902</t>
  </si>
  <si>
    <t>Asociacion ASP.</t>
  </si>
  <si>
    <t>RELACION DE ESTADO CUENTAS POR PAGAR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</si>
</sst>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7" fillId="0" borderId="0" xfId="0" applyFont="1"/>
    <xf numFmtId="43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3" borderId="0" xfId="0" applyFont="1" applyFill="1"/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0" applyNumberFormat="1" applyFont="1" applyAlignment="1">
      <alignment horizontal="left"/>
    </xf>
    <xf numFmtId="43" fontId="3" fillId="0" borderId="0" xfId="1" applyFont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9" fillId="0" borderId="1" xfId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left" wrapText="1"/>
    </xf>
    <xf numFmtId="49" fontId="9" fillId="3" borderId="1" xfId="0" applyNumberFormat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left"/>
    </xf>
    <xf numFmtId="43" fontId="1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43" fontId="10" fillId="3" borderId="1" xfId="0" applyNumberFormat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 wrapText="1"/>
    </xf>
    <xf numFmtId="43" fontId="10" fillId="3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 wrapText="1"/>
    </xf>
    <xf numFmtId="164" fontId="3" fillId="0" borderId="0" xfId="0" applyNumberFormat="1" applyFont="1"/>
    <xf numFmtId="43" fontId="0" fillId="3" borderId="1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340279</xdr:colOff>
      <xdr:row>2</xdr:row>
      <xdr:rowOff>126352</xdr:rowOff>
    </xdr:from>
    <xdr:to>
      <xdr:col>0</xdr:col>
      <xdr:colOff>3304593</xdr:colOff>
      <xdr:row>6</xdr:row>
      <xdr:rowOff>154927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8C9BF4-8A0D-4CE2-8EC6-F6BBDDB69AD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279" y="456811"/>
          <a:ext cx="2964314" cy="883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340279</xdr:colOff>
      <xdr:row>1</xdr:row>
      <xdr:rowOff>146405</xdr:rowOff>
    </xdr:from>
    <xdr:to>
      <xdr:col>0</xdr:col>
      <xdr:colOff>3304593</xdr:colOff>
      <xdr:row>6</xdr:row>
      <xdr:rowOff>154927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279" y="311635"/>
          <a:ext cx="2964314" cy="1029057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70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C7F50898-3B40-458C-96CF-895B3EBA71B2}"/>
            </a:ext>
          </a:extLst>
        </xdr:cNvPr>
        <xdr:cNvSpPr txBox="1">
          <a:spLocks noChangeArrowheads="1"/>
        </xdr:cNvSpPr>
      </xdr:nvSpPr>
      <xdr:spPr bwMode="auto">
        <a:xfrm>
          <a:off x="640152" y="141453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71</xdr:row>
      <xdr:rowOff>20129</xdr:rowOff>
    </xdr:from>
    <xdr:to>
      <xdr:col>6</xdr:col>
      <xdr:colOff>250106</xdr:colOff>
      <xdr:row>77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068D1C9-B0F0-4F94-B581-BDED23E67816}"/>
            </a:ext>
          </a:extLst>
        </xdr:cNvPr>
        <xdr:cNvSpPr txBox="1">
          <a:spLocks noChangeArrowheads="1"/>
        </xdr:cNvSpPr>
      </xdr:nvSpPr>
      <xdr:spPr bwMode="auto">
        <a:xfrm>
          <a:off x="9431248" y="14174279"/>
          <a:ext cx="5020633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0219-1F9E-47E6-AA51-F8DFBC68A272}">
  <sheetPr>
    <pageSetUpPr fitToPage="1"/>
  </sheetPr>
  <dimension ref="A1:I73"/>
  <sheetViews>
    <sheetView tabSelected="1" zoomScale="70" zoomScaleNormal="70" workbookViewId="0">
      <pane ySplit="1" topLeftCell="A2" activePane="bottomLeft" state="frozen"/>
      <selection pane="bottomLeft" activeCell="C74" sqref="C74"/>
    </sheetView>
  </sheetViews>
  <sheetFormatPr baseColWidth="10" defaultColWidth="11.5703125" defaultRowHeight="12.75" x14ac:dyDescent="0.2"/>
  <cols>
    <col min="1" max="1" width="52.140625" style="17" customWidth="1"/>
    <col min="2" max="2" width="24.5703125" style="17" customWidth="1"/>
    <col min="3" max="3" width="56" style="17" customWidth="1"/>
    <col min="4" max="4" width="40.7109375" style="17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9" width="12.42578125" style="3" bestFit="1" customWidth="1"/>
    <col min="10" max="16384" width="11.5703125" style="3"/>
  </cols>
  <sheetData>
    <row r="1" spans="1:9" x14ac:dyDescent="0.2">
      <c r="E1" s="2"/>
      <c r="H1" s="2"/>
    </row>
    <row r="2" spans="1:9" x14ac:dyDescent="0.2">
      <c r="E2" s="2"/>
    </row>
    <row r="3" spans="1:9" x14ac:dyDescent="0.2">
      <c r="B3" s="18"/>
      <c r="C3" s="18"/>
      <c r="E3" s="2"/>
      <c r="F3" s="5"/>
      <c r="G3" s="5"/>
      <c r="H3" s="2"/>
    </row>
    <row r="4" spans="1:9" x14ac:dyDescent="0.2">
      <c r="C4" s="18"/>
      <c r="D4" s="19"/>
      <c r="H4" s="2"/>
    </row>
    <row r="5" spans="1:9" ht="21" x14ac:dyDescent="0.35">
      <c r="A5" s="48" t="s">
        <v>198</v>
      </c>
      <c r="B5" s="48"/>
      <c r="C5" s="48"/>
      <c r="D5" s="48"/>
      <c r="E5" s="48"/>
      <c r="F5" s="48"/>
      <c r="G5" s="48"/>
      <c r="H5" s="48"/>
    </row>
    <row r="6" spans="1:9" ht="21" x14ac:dyDescent="0.35">
      <c r="A6" s="48" t="s">
        <v>148</v>
      </c>
      <c r="B6" s="48"/>
      <c r="C6" s="48"/>
      <c r="D6" s="48"/>
      <c r="E6" s="48"/>
      <c r="F6" s="48"/>
      <c r="G6" s="48"/>
      <c r="H6" s="48"/>
      <c r="I6" s="46"/>
    </row>
    <row r="7" spans="1:9" ht="21" x14ac:dyDescent="0.35">
      <c r="A7" s="48" t="s">
        <v>1</v>
      </c>
      <c r="B7" s="48"/>
      <c r="C7" s="48"/>
      <c r="D7" s="48"/>
      <c r="E7" s="48"/>
      <c r="F7" s="48"/>
      <c r="G7" s="48"/>
      <c r="H7" s="48"/>
    </row>
    <row r="8" spans="1:9" ht="21" x14ac:dyDescent="0.35">
      <c r="A8" s="20"/>
      <c r="B8" s="20"/>
      <c r="C8" s="20"/>
      <c r="D8" s="20"/>
      <c r="E8" s="7"/>
      <c r="F8" s="6"/>
      <c r="G8" s="6"/>
      <c r="H8" s="6"/>
    </row>
    <row r="9" spans="1:9" ht="21" x14ac:dyDescent="0.35">
      <c r="A9" s="49" t="s">
        <v>2</v>
      </c>
      <c r="B9" s="49"/>
      <c r="C9" s="49"/>
      <c r="D9" s="49"/>
      <c r="E9" s="49"/>
      <c r="F9" s="49"/>
      <c r="G9" s="49"/>
      <c r="H9" s="49"/>
    </row>
    <row r="10" spans="1:9" s="8" customFormat="1" ht="78.75" x14ac:dyDescent="0.25">
      <c r="A10" s="27" t="s">
        <v>3</v>
      </c>
      <c r="B10" s="28" t="s">
        <v>4</v>
      </c>
      <c r="C10" s="28" t="s">
        <v>5</v>
      </c>
      <c r="D10" s="29" t="s">
        <v>6</v>
      </c>
      <c r="E10" s="30" t="s">
        <v>7</v>
      </c>
      <c r="F10" s="31" t="s">
        <v>8</v>
      </c>
      <c r="G10" s="31" t="s">
        <v>9</v>
      </c>
      <c r="H10" s="32" t="s">
        <v>10</v>
      </c>
    </row>
    <row r="11" spans="1:9" customFormat="1" ht="15" x14ac:dyDescent="0.25">
      <c r="A11" s="21" t="s">
        <v>11</v>
      </c>
      <c r="B11" s="35">
        <v>45286</v>
      </c>
      <c r="C11" s="36" t="s">
        <v>12</v>
      </c>
      <c r="D11" s="36" t="s">
        <v>53</v>
      </c>
      <c r="E11" s="9">
        <f>63455.25+123.5-2778.75</f>
        <v>60800</v>
      </c>
      <c r="F11" s="10">
        <v>45322</v>
      </c>
      <c r="G11" s="9">
        <v>60800</v>
      </c>
      <c r="H11" s="37">
        <f t="shared" ref="H11:H65" si="0">+E11-G11</f>
        <v>0</v>
      </c>
      <c r="I11" s="11"/>
    </row>
    <row r="12" spans="1:9" customFormat="1" ht="36" customHeight="1" x14ac:dyDescent="0.25">
      <c r="A12" s="22" t="s">
        <v>13</v>
      </c>
      <c r="B12" s="23" t="s">
        <v>160</v>
      </c>
      <c r="C12" s="38" t="s">
        <v>14</v>
      </c>
      <c r="D12" s="38" t="s">
        <v>161</v>
      </c>
      <c r="E12" s="9">
        <f>136302.9+26760.7+26689.24</f>
        <v>189752.84</v>
      </c>
      <c r="F12" s="10">
        <v>45322</v>
      </c>
      <c r="G12" s="39">
        <f>26760.7+26689.24+136302.9</f>
        <v>189752.84</v>
      </c>
      <c r="H12" s="37">
        <f t="shared" si="0"/>
        <v>0</v>
      </c>
      <c r="I12" s="11"/>
    </row>
    <row r="13" spans="1:9" customFormat="1" ht="15" x14ac:dyDescent="0.25">
      <c r="A13" s="22" t="s">
        <v>69</v>
      </c>
      <c r="B13" s="23">
        <v>45278</v>
      </c>
      <c r="C13" s="21" t="s">
        <v>70</v>
      </c>
      <c r="D13" s="40" t="s">
        <v>159</v>
      </c>
      <c r="E13" s="37">
        <v>9564.6</v>
      </c>
      <c r="F13" s="10">
        <v>45295</v>
      </c>
      <c r="G13" s="41">
        <v>9564.6</v>
      </c>
      <c r="H13" s="37">
        <f t="shared" si="0"/>
        <v>0</v>
      </c>
      <c r="I13" s="11"/>
    </row>
    <row r="14" spans="1:9" customFormat="1" ht="30" x14ac:dyDescent="0.25">
      <c r="A14" s="22" t="s">
        <v>15</v>
      </c>
      <c r="B14" s="23" t="s">
        <v>188</v>
      </c>
      <c r="C14" s="21" t="s">
        <v>127</v>
      </c>
      <c r="D14" s="40" t="s">
        <v>44</v>
      </c>
      <c r="E14" s="37">
        <f>795600+763750+609375</f>
        <v>2168725</v>
      </c>
      <c r="F14" s="10">
        <v>45322</v>
      </c>
      <c r="G14" s="41">
        <v>795600</v>
      </c>
      <c r="H14" s="37">
        <f t="shared" si="0"/>
        <v>1373125</v>
      </c>
      <c r="I14" s="11"/>
    </row>
    <row r="15" spans="1:9" customFormat="1" ht="15" x14ac:dyDescent="0.25">
      <c r="A15" s="22" t="s">
        <v>185</v>
      </c>
      <c r="B15" s="23">
        <v>45307</v>
      </c>
      <c r="C15" s="21" t="s">
        <v>186</v>
      </c>
      <c r="D15" s="40" t="s">
        <v>187</v>
      </c>
      <c r="E15" s="37">
        <v>347982</v>
      </c>
      <c r="F15" s="10">
        <v>45322</v>
      </c>
      <c r="G15" s="41">
        <v>0</v>
      </c>
      <c r="H15" s="37">
        <f t="shared" si="0"/>
        <v>347982</v>
      </c>
      <c r="I15" s="11"/>
    </row>
    <row r="16" spans="1:9" customFormat="1" ht="15" x14ac:dyDescent="0.25">
      <c r="A16" s="22" t="s">
        <v>193</v>
      </c>
      <c r="B16" s="23">
        <v>45322</v>
      </c>
      <c r="C16" s="21" t="s">
        <v>194</v>
      </c>
      <c r="D16" s="47" t="s">
        <v>197</v>
      </c>
      <c r="E16" s="37">
        <v>200000</v>
      </c>
      <c r="F16" s="10">
        <v>45322</v>
      </c>
      <c r="G16" s="41">
        <v>0</v>
      </c>
      <c r="H16" s="37">
        <f t="shared" si="0"/>
        <v>200000</v>
      </c>
      <c r="I16" s="11"/>
    </row>
    <row r="17" spans="1:9" customFormat="1" ht="15" x14ac:dyDescent="0.25">
      <c r="A17" s="22" t="s">
        <v>40</v>
      </c>
      <c r="B17" s="23">
        <v>45316</v>
      </c>
      <c r="C17" s="38" t="s">
        <v>41</v>
      </c>
      <c r="D17" s="21" t="s">
        <v>149</v>
      </c>
      <c r="E17" s="37">
        <f>675+755</f>
        <v>1430</v>
      </c>
      <c r="F17" s="10">
        <v>45322</v>
      </c>
      <c r="G17" s="41">
        <v>675</v>
      </c>
      <c r="H17" s="37">
        <f t="shared" si="0"/>
        <v>755</v>
      </c>
      <c r="I17" s="11"/>
    </row>
    <row r="18" spans="1:9" customFormat="1" ht="15" x14ac:dyDescent="0.25">
      <c r="A18" s="22" t="s">
        <v>16</v>
      </c>
      <c r="B18" s="23">
        <v>45292</v>
      </c>
      <c r="C18" s="38" t="s">
        <v>164</v>
      </c>
      <c r="D18" s="22" t="s">
        <v>165</v>
      </c>
      <c r="E18" s="9">
        <v>600000</v>
      </c>
      <c r="F18" s="10">
        <v>45322</v>
      </c>
      <c r="G18" s="39">
        <v>600000</v>
      </c>
      <c r="H18" s="37">
        <f t="shared" si="0"/>
        <v>0</v>
      </c>
      <c r="I18" s="11"/>
    </row>
    <row r="19" spans="1:9" customFormat="1" ht="15" x14ac:dyDescent="0.25">
      <c r="A19" s="22" t="s">
        <v>88</v>
      </c>
      <c r="B19" s="23" t="s">
        <v>82</v>
      </c>
      <c r="C19" s="38" t="s">
        <v>132</v>
      </c>
      <c r="D19" s="22" t="s">
        <v>89</v>
      </c>
      <c r="E19" s="9">
        <v>10509</v>
      </c>
      <c r="F19" s="10">
        <v>45322</v>
      </c>
      <c r="G19" s="39">
        <v>0</v>
      </c>
      <c r="H19" s="37">
        <f t="shared" si="0"/>
        <v>10509</v>
      </c>
      <c r="I19" s="11"/>
    </row>
    <row r="20" spans="1:9" customFormat="1" ht="15" x14ac:dyDescent="0.25">
      <c r="A20" s="22" t="s">
        <v>17</v>
      </c>
      <c r="B20" s="23">
        <v>44938</v>
      </c>
      <c r="C20" s="38" t="s">
        <v>18</v>
      </c>
      <c r="D20" s="22" t="s">
        <v>54</v>
      </c>
      <c r="E20" s="9">
        <v>33024.32</v>
      </c>
      <c r="F20" s="10">
        <v>45322</v>
      </c>
      <c r="G20" s="39">
        <v>0</v>
      </c>
      <c r="H20" s="37">
        <f t="shared" si="0"/>
        <v>33024.32</v>
      </c>
      <c r="I20" s="11"/>
    </row>
    <row r="21" spans="1:9" customFormat="1" ht="15" x14ac:dyDescent="0.25">
      <c r="A21" s="22" t="s">
        <v>19</v>
      </c>
      <c r="B21" s="23" t="s">
        <v>155</v>
      </c>
      <c r="C21" s="21" t="s">
        <v>38</v>
      </c>
      <c r="D21" s="22" t="s">
        <v>156</v>
      </c>
      <c r="E21" s="9">
        <f>660+496+163.2+675</f>
        <v>1994.2</v>
      </c>
      <c r="F21" s="10">
        <v>45295</v>
      </c>
      <c r="G21" s="39">
        <f>496.8+163.2</f>
        <v>660</v>
      </c>
      <c r="H21" s="37">
        <f t="shared" si="0"/>
        <v>1334.2</v>
      </c>
      <c r="I21" s="11"/>
    </row>
    <row r="22" spans="1:9" customFormat="1" ht="15" x14ac:dyDescent="0.25">
      <c r="A22" s="22" t="s">
        <v>90</v>
      </c>
      <c r="B22" s="23" t="s">
        <v>82</v>
      </c>
      <c r="C22" s="21" t="s">
        <v>101</v>
      </c>
      <c r="D22" s="22" t="s">
        <v>102</v>
      </c>
      <c r="E22" s="9">
        <v>132662</v>
      </c>
      <c r="F22" s="10">
        <v>45293</v>
      </c>
      <c r="G22" s="39">
        <v>132662</v>
      </c>
      <c r="H22" s="37">
        <f t="shared" si="0"/>
        <v>0</v>
      </c>
      <c r="I22" s="11"/>
    </row>
    <row r="23" spans="1:9" customFormat="1" ht="17.25" customHeight="1" x14ac:dyDescent="0.25">
      <c r="A23" s="22" t="s">
        <v>20</v>
      </c>
      <c r="B23" s="23" t="s">
        <v>184</v>
      </c>
      <c r="C23" s="21" t="s">
        <v>21</v>
      </c>
      <c r="D23" s="22" t="s">
        <v>183</v>
      </c>
      <c r="E23" s="9">
        <f>21558.7+3488.34</f>
        <v>25047.040000000001</v>
      </c>
      <c r="F23" s="10">
        <v>45322</v>
      </c>
      <c r="G23" s="39">
        <f>13342.4+11704.64</f>
        <v>25047.040000000001</v>
      </c>
      <c r="H23" s="37">
        <f t="shared" si="0"/>
        <v>0</v>
      </c>
      <c r="I23" s="11"/>
    </row>
    <row r="24" spans="1:9" customFormat="1" ht="17.25" customHeight="1" x14ac:dyDescent="0.25">
      <c r="A24" s="22" t="s">
        <v>60</v>
      </c>
      <c r="B24" s="23">
        <v>45281</v>
      </c>
      <c r="C24" s="22" t="s">
        <v>63</v>
      </c>
      <c r="D24" s="22" t="s">
        <v>91</v>
      </c>
      <c r="E24" s="9">
        <f>1960.55+8814</f>
        <v>10774.55</v>
      </c>
      <c r="F24" s="10">
        <v>45302</v>
      </c>
      <c r="G24" s="39">
        <v>8814</v>
      </c>
      <c r="H24" s="37">
        <f t="shared" si="0"/>
        <v>1960.5499999999993</v>
      </c>
      <c r="I24" s="11"/>
    </row>
    <row r="25" spans="1:9" customFormat="1" ht="17.25" customHeight="1" x14ac:dyDescent="0.25">
      <c r="A25" s="21" t="s">
        <v>22</v>
      </c>
      <c r="B25" s="35" t="s">
        <v>158</v>
      </c>
      <c r="C25" s="36" t="s">
        <v>157</v>
      </c>
      <c r="D25" s="21" t="s">
        <v>86</v>
      </c>
      <c r="E25" s="42">
        <f>3693.1+259968.71</f>
        <v>263661.81</v>
      </c>
      <c r="F25" s="10">
        <v>45322</v>
      </c>
      <c r="G25" s="43">
        <f>259968.71+3693.1</f>
        <v>263661.81</v>
      </c>
      <c r="H25" s="42">
        <f t="shared" si="0"/>
        <v>0</v>
      </c>
      <c r="I25" s="11"/>
    </row>
    <row r="26" spans="1:9" customFormat="1" ht="18" customHeight="1" x14ac:dyDescent="0.25">
      <c r="A26" s="22" t="s">
        <v>134</v>
      </c>
      <c r="B26" s="23" t="s">
        <v>131</v>
      </c>
      <c r="C26" s="21" t="s">
        <v>133</v>
      </c>
      <c r="D26" s="22" t="s">
        <v>92</v>
      </c>
      <c r="E26" s="9">
        <v>32657.45</v>
      </c>
      <c r="F26" s="10">
        <v>45322</v>
      </c>
      <c r="G26" s="39">
        <v>0</v>
      </c>
      <c r="H26" s="37">
        <f t="shared" si="0"/>
        <v>32657.45</v>
      </c>
      <c r="I26" s="11"/>
    </row>
    <row r="27" spans="1:9" customFormat="1" ht="18" customHeight="1" x14ac:dyDescent="0.25">
      <c r="A27" s="22" t="s">
        <v>23</v>
      </c>
      <c r="B27" s="23">
        <v>45253</v>
      </c>
      <c r="C27" s="38" t="s">
        <v>24</v>
      </c>
      <c r="D27" s="21" t="s">
        <v>144</v>
      </c>
      <c r="E27" s="37">
        <f>378214+5890</f>
        <v>384104</v>
      </c>
      <c r="F27" s="10">
        <v>45322</v>
      </c>
      <c r="G27" s="41">
        <f>49926.4+5890</f>
        <v>55816.4</v>
      </c>
      <c r="H27" s="42">
        <f t="shared" si="0"/>
        <v>328287.59999999998</v>
      </c>
      <c r="I27" s="11"/>
    </row>
    <row r="28" spans="1:9" customFormat="1" ht="18" customHeight="1" x14ac:dyDescent="0.25">
      <c r="A28" s="22" t="s">
        <v>93</v>
      </c>
      <c r="B28" s="23">
        <v>44969</v>
      </c>
      <c r="C28" s="38" t="s">
        <v>94</v>
      </c>
      <c r="D28" s="21" t="s">
        <v>95</v>
      </c>
      <c r="E28" s="37">
        <v>3277.5</v>
      </c>
      <c r="F28" s="10">
        <v>45322</v>
      </c>
      <c r="G28" s="41">
        <v>3277.5</v>
      </c>
      <c r="H28" s="42">
        <f t="shared" si="0"/>
        <v>0</v>
      </c>
      <c r="I28" s="11"/>
    </row>
    <row r="29" spans="1:9" customFormat="1" ht="15" x14ac:dyDescent="0.25">
      <c r="A29" s="22" t="s">
        <v>25</v>
      </c>
      <c r="B29" s="23" t="s">
        <v>151</v>
      </c>
      <c r="C29" s="21" t="s">
        <v>39</v>
      </c>
      <c r="D29" s="22" t="s">
        <v>152</v>
      </c>
      <c r="E29" s="9">
        <f>313748.78+292325.49</f>
        <v>606074.27</v>
      </c>
      <c r="F29" s="10">
        <v>45302</v>
      </c>
      <c r="G29" s="39">
        <v>313748.78000000003</v>
      </c>
      <c r="H29" s="37">
        <f t="shared" si="0"/>
        <v>292325.49</v>
      </c>
      <c r="I29" s="11"/>
    </row>
    <row r="30" spans="1:9" customFormat="1" ht="15" x14ac:dyDescent="0.25">
      <c r="A30" s="22" t="s">
        <v>45</v>
      </c>
      <c r="B30" s="23">
        <v>45275</v>
      </c>
      <c r="C30" s="38" t="s">
        <v>49</v>
      </c>
      <c r="D30" s="23" t="s">
        <v>189</v>
      </c>
      <c r="E30" s="37">
        <v>56990.34</v>
      </c>
      <c r="F30" s="10">
        <v>45296</v>
      </c>
      <c r="G30" s="41">
        <v>9605</v>
      </c>
      <c r="H30" s="37">
        <f t="shared" si="0"/>
        <v>47385.34</v>
      </c>
      <c r="I30" s="11"/>
    </row>
    <row r="31" spans="1:9" customFormat="1" ht="15" x14ac:dyDescent="0.25">
      <c r="A31" s="22" t="s">
        <v>26</v>
      </c>
      <c r="B31" s="23" t="s">
        <v>77</v>
      </c>
      <c r="C31" s="38" t="s">
        <v>51</v>
      </c>
      <c r="D31" s="22" t="s">
        <v>166</v>
      </c>
      <c r="E31" s="37">
        <v>120897.45</v>
      </c>
      <c r="F31" s="10">
        <v>45322</v>
      </c>
      <c r="G31" s="41">
        <v>24346.12</v>
      </c>
      <c r="H31" s="37">
        <f t="shared" si="0"/>
        <v>96551.33</v>
      </c>
      <c r="I31" s="11"/>
    </row>
    <row r="32" spans="1:9" customFormat="1" ht="15" x14ac:dyDescent="0.25">
      <c r="A32" s="22" t="s">
        <v>50</v>
      </c>
      <c r="B32" s="23" t="s">
        <v>71</v>
      </c>
      <c r="C32" s="21" t="s">
        <v>80</v>
      </c>
      <c r="D32" s="22" t="s">
        <v>81</v>
      </c>
      <c r="E32" s="9">
        <v>364745.76</v>
      </c>
      <c r="F32" s="10">
        <v>45322</v>
      </c>
      <c r="G32" s="39">
        <v>0</v>
      </c>
      <c r="H32" s="37">
        <f t="shared" si="0"/>
        <v>364745.76</v>
      </c>
      <c r="I32" s="11"/>
    </row>
    <row r="33" spans="1:9" customFormat="1" ht="15" x14ac:dyDescent="0.25">
      <c r="A33" s="22" t="s">
        <v>27</v>
      </c>
      <c r="B33" s="23">
        <v>45292</v>
      </c>
      <c r="C33" s="22" t="s">
        <v>28</v>
      </c>
      <c r="D33" s="22" t="s">
        <v>182</v>
      </c>
      <c r="E33" s="9">
        <f>319890.22+36834.47</f>
        <v>356724.68999999994</v>
      </c>
      <c r="F33" s="10">
        <v>45322</v>
      </c>
      <c r="G33" s="39">
        <f>36834.47+319890.22</f>
        <v>356724.68999999994</v>
      </c>
      <c r="H33" s="37">
        <f t="shared" si="0"/>
        <v>0</v>
      </c>
      <c r="I33" s="11"/>
    </row>
    <row r="34" spans="1:9" customFormat="1" ht="15" x14ac:dyDescent="0.25">
      <c r="A34" s="22" t="s">
        <v>128</v>
      </c>
      <c r="B34" s="23" t="s">
        <v>87</v>
      </c>
      <c r="C34" s="22" t="s">
        <v>135</v>
      </c>
      <c r="D34" s="22" t="s">
        <v>129</v>
      </c>
      <c r="E34" s="9">
        <v>25000.32</v>
      </c>
      <c r="F34" s="10">
        <v>45295</v>
      </c>
      <c r="G34" s="39">
        <v>25000.32</v>
      </c>
      <c r="H34" s="37">
        <f t="shared" si="0"/>
        <v>0</v>
      </c>
      <c r="I34" s="11"/>
    </row>
    <row r="35" spans="1:9" customFormat="1" ht="15" x14ac:dyDescent="0.25">
      <c r="A35" s="22" t="s">
        <v>100</v>
      </c>
      <c r="B35" s="23" t="s">
        <v>83</v>
      </c>
      <c r="C35" s="22" t="s">
        <v>136</v>
      </c>
      <c r="D35" s="22" t="s">
        <v>130</v>
      </c>
      <c r="E35" s="9">
        <v>1627094.74</v>
      </c>
      <c r="F35" s="10">
        <v>45302</v>
      </c>
      <c r="G35" s="39">
        <v>1627094.74</v>
      </c>
      <c r="H35" s="37">
        <f t="shared" si="0"/>
        <v>0</v>
      </c>
      <c r="I35" s="11"/>
    </row>
    <row r="36" spans="1:9" customFormat="1" ht="15" x14ac:dyDescent="0.25">
      <c r="A36" s="22" t="s">
        <v>36</v>
      </c>
      <c r="B36" s="23">
        <v>45260</v>
      </c>
      <c r="C36" s="22" t="s">
        <v>37</v>
      </c>
      <c r="D36" s="22" t="s">
        <v>162</v>
      </c>
      <c r="E36" s="9">
        <v>380000</v>
      </c>
      <c r="F36" s="10">
        <v>45322</v>
      </c>
      <c r="G36" s="39">
        <f>190000+190000</f>
        <v>380000</v>
      </c>
      <c r="H36" s="37">
        <f t="shared" si="0"/>
        <v>0</v>
      </c>
      <c r="I36" s="11"/>
    </row>
    <row r="37" spans="1:9" customFormat="1" ht="15" x14ac:dyDescent="0.25">
      <c r="A37" s="22" t="s">
        <v>29</v>
      </c>
      <c r="B37" s="23">
        <v>45267</v>
      </c>
      <c r="C37" s="22" t="s">
        <v>52</v>
      </c>
      <c r="D37" s="22" t="s">
        <v>172</v>
      </c>
      <c r="E37" s="37">
        <v>187536.29</v>
      </c>
      <c r="F37" s="10">
        <v>45296</v>
      </c>
      <c r="G37" s="41">
        <v>35000.620000000003</v>
      </c>
      <c r="H37" s="37">
        <f t="shared" si="0"/>
        <v>152535.67000000001</v>
      </c>
      <c r="I37" s="11"/>
    </row>
    <row r="38" spans="1:9" customFormat="1" ht="15" x14ac:dyDescent="0.25">
      <c r="A38" s="22" t="s">
        <v>61</v>
      </c>
      <c r="B38" s="23">
        <v>45274</v>
      </c>
      <c r="C38" s="22" t="s">
        <v>62</v>
      </c>
      <c r="D38" s="22" t="s">
        <v>99</v>
      </c>
      <c r="E38" s="37">
        <v>23747.32</v>
      </c>
      <c r="F38" s="10">
        <v>45295</v>
      </c>
      <c r="G38" s="41">
        <v>23747.32</v>
      </c>
      <c r="H38" s="37">
        <f t="shared" si="0"/>
        <v>0</v>
      </c>
      <c r="I38" s="11"/>
    </row>
    <row r="39" spans="1:9" customFormat="1" ht="15" x14ac:dyDescent="0.25">
      <c r="A39" s="22" t="s">
        <v>73</v>
      </c>
      <c r="B39" s="23" t="s">
        <v>84</v>
      </c>
      <c r="C39" s="22" t="s">
        <v>85</v>
      </c>
      <c r="D39" s="22" t="s">
        <v>171</v>
      </c>
      <c r="E39" s="37">
        <v>89900.5</v>
      </c>
      <c r="F39" s="10">
        <v>45302</v>
      </c>
      <c r="G39" s="41">
        <f>12641.31+77259.19</f>
        <v>89900.5</v>
      </c>
      <c r="H39" s="37">
        <f t="shared" si="0"/>
        <v>0</v>
      </c>
      <c r="I39" s="11"/>
    </row>
    <row r="40" spans="1:9" customFormat="1" ht="15" x14ac:dyDescent="0.25">
      <c r="A40" s="22" t="s">
        <v>103</v>
      </c>
      <c r="B40" s="23" t="s">
        <v>64</v>
      </c>
      <c r="C40" s="22" t="s">
        <v>104</v>
      </c>
      <c r="D40" s="22" t="s">
        <v>105</v>
      </c>
      <c r="E40" s="37">
        <f>1843.43+19142.42+27066.89</f>
        <v>48052.74</v>
      </c>
      <c r="F40" s="10">
        <v>45322</v>
      </c>
      <c r="G40" s="41">
        <f>19142.42+1843.43</f>
        <v>20985.85</v>
      </c>
      <c r="H40" s="37">
        <f t="shared" si="0"/>
        <v>27066.89</v>
      </c>
      <c r="I40" s="11"/>
    </row>
    <row r="41" spans="1:9" customFormat="1" ht="15" x14ac:dyDescent="0.25">
      <c r="A41" s="22" t="s">
        <v>106</v>
      </c>
      <c r="B41" s="23">
        <v>45281</v>
      </c>
      <c r="C41" s="22" t="s">
        <v>107</v>
      </c>
      <c r="D41" s="22" t="s">
        <v>108</v>
      </c>
      <c r="E41" s="37">
        <v>25899.599999999999</v>
      </c>
      <c r="F41" s="10">
        <v>45296</v>
      </c>
      <c r="G41" s="41">
        <v>25899.599999999999</v>
      </c>
      <c r="H41" s="37">
        <f t="shared" si="0"/>
        <v>0</v>
      </c>
      <c r="I41" s="11"/>
    </row>
    <row r="42" spans="1:9" customFormat="1" ht="15" x14ac:dyDescent="0.25">
      <c r="A42" s="22" t="s">
        <v>74</v>
      </c>
      <c r="B42" s="23" t="s">
        <v>163</v>
      </c>
      <c r="C42" s="22" t="s">
        <v>75</v>
      </c>
      <c r="D42" s="22" t="s">
        <v>76</v>
      </c>
      <c r="E42" s="37">
        <f>20204.4+20089.14</f>
        <v>40293.54</v>
      </c>
      <c r="F42" s="10">
        <v>45322</v>
      </c>
      <c r="G42" s="41">
        <f>20204.4+20089.14</f>
        <v>40293.54</v>
      </c>
      <c r="H42" s="37">
        <f t="shared" si="0"/>
        <v>0</v>
      </c>
      <c r="I42" s="11"/>
    </row>
    <row r="43" spans="1:9" customFormat="1" ht="15" x14ac:dyDescent="0.25">
      <c r="A43" s="22" t="s">
        <v>55</v>
      </c>
      <c r="B43" s="23" t="s">
        <v>169</v>
      </c>
      <c r="C43" s="22" t="s">
        <v>56</v>
      </c>
      <c r="D43" s="22" t="s">
        <v>170</v>
      </c>
      <c r="E43" s="37">
        <v>3016015.2</v>
      </c>
      <c r="F43" s="10">
        <v>45296</v>
      </c>
      <c r="G43" s="41">
        <f>533744.2+553880.8+90400+423117.2</f>
        <v>1601142.2</v>
      </c>
      <c r="H43" s="37">
        <f t="shared" si="0"/>
        <v>1414873.0000000002</v>
      </c>
      <c r="I43" s="11"/>
    </row>
    <row r="44" spans="1:9" customFormat="1" ht="15" x14ac:dyDescent="0.25">
      <c r="A44" s="22" t="s">
        <v>109</v>
      </c>
      <c r="B44" s="23">
        <v>45261</v>
      </c>
      <c r="C44" s="22" t="s">
        <v>137</v>
      </c>
      <c r="D44" s="22" t="s">
        <v>110</v>
      </c>
      <c r="E44" s="37">
        <v>6555</v>
      </c>
      <c r="F44" s="10">
        <v>45322</v>
      </c>
      <c r="G44" s="41">
        <v>6555</v>
      </c>
      <c r="H44" s="37">
        <f t="shared" si="0"/>
        <v>0</v>
      </c>
      <c r="I44" s="11"/>
    </row>
    <row r="45" spans="1:9" customFormat="1" ht="15" x14ac:dyDescent="0.25">
      <c r="A45" s="22" t="s">
        <v>111</v>
      </c>
      <c r="B45" s="23">
        <v>45272</v>
      </c>
      <c r="C45" s="22" t="s">
        <v>136</v>
      </c>
      <c r="D45" s="22" t="s">
        <v>112</v>
      </c>
      <c r="E45" s="37">
        <v>130841.60000000001</v>
      </c>
      <c r="F45" s="10">
        <v>45322</v>
      </c>
      <c r="G45" s="41">
        <v>130841.60000000001</v>
      </c>
      <c r="H45" s="37">
        <f t="shared" si="0"/>
        <v>0</v>
      </c>
      <c r="I45" s="11"/>
    </row>
    <row r="46" spans="1:9" customFormat="1" ht="15" x14ac:dyDescent="0.25">
      <c r="A46" s="22" t="s">
        <v>67</v>
      </c>
      <c r="B46" s="23" t="s">
        <v>79</v>
      </c>
      <c r="C46" s="22" t="s">
        <v>68</v>
      </c>
      <c r="D46" s="21" t="s">
        <v>150</v>
      </c>
      <c r="E46" s="37">
        <f>80995.24+53453.67+210279.44+56503.6+60765.92</f>
        <v>461997.86999999994</v>
      </c>
      <c r="F46" s="10">
        <v>45322</v>
      </c>
      <c r="G46" s="41">
        <f>80995.24+56503.6+210279.44+60765.92+53453.67</f>
        <v>461997.87</v>
      </c>
      <c r="H46" s="37">
        <f t="shared" si="0"/>
        <v>0</v>
      </c>
      <c r="I46" s="11"/>
    </row>
    <row r="47" spans="1:9" customFormat="1" ht="15" x14ac:dyDescent="0.25">
      <c r="A47" s="22" t="s">
        <v>145</v>
      </c>
      <c r="B47" s="23">
        <v>45273</v>
      </c>
      <c r="C47" s="22" t="s">
        <v>146</v>
      </c>
      <c r="D47" s="21" t="s">
        <v>147</v>
      </c>
      <c r="E47" s="37">
        <v>100000</v>
      </c>
      <c r="F47" s="10">
        <v>45322</v>
      </c>
      <c r="G47" s="41">
        <v>0</v>
      </c>
      <c r="H47" s="37">
        <f t="shared" si="0"/>
        <v>100000</v>
      </c>
      <c r="I47" s="11"/>
    </row>
    <row r="48" spans="1:9" customFormat="1" ht="15" x14ac:dyDescent="0.25">
      <c r="A48" s="22" t="s">
        <v>65</v>
      </c>
      <c r="B48" s="23">
        <v>45268</v>
      </c>
      <c r="C48" s="22" t="s">
        <v>66</v>
      </c>
      <c r="D48" s="22" t="s">
        <v>113</v>
      </c>
      <c r="E48" s="37">
        <v>100981.32</v>
      </c>
      <c r="F48" s="10">
        <v>45322</v>
      </c>
      <c r="G48" s="41">
        <v>100981.32</v>
      </c>
      <c r="H48" s="37">
        <f t="shared" si="0"/>
        <v>0</v>
      </c>
      <c r="I48" s="11"/>
    </row>
    <row r="49" spans="1:9" customFormat="1" ht="15" x14ac:dyDescent="0.25">
      <c r="A49" s="22" t="s">
        <v>114</v>
      </c>
      <c r="B49" s="23">
        <v>45273</v>
      </c>
      <c r="C49" s="22" t="s">
        <v>138</v>
      </c>
      <c r="D49" s="22" t="s">
        <v>115</v>
      </c>
      <c r="E49" s="37">
        <v>54091.42</v>
      </c>
      <c r="F49" s="10">
        <v>45293</v>
      </c>
      <c r="G49" s="41">
        <v>54091.42</v>
      </c>
      <c r="H49" s="37">
        <f t="shared" si="0"/>
        <v>0</v>
      </c>
      <c r="I49" s="11"/>
    </row>
    <row r="50" spans="1:9" customFormat="1" ht="15" x14ac:dyDescent="0.25">
      <c r="A50" s="22" t="s">
        <v>96</v>
      </c>
      <c r="B50" s="23" t="s">
        <v>168</v>
      </c>
      <c r="C50" s="22" t="s">
        <v>97</v>
      </c>
      <c r="D50" s="22" t="s">
        <v>98</v>
      </c>
      <c r="E50" s="37">
        <f>61466.25+9571.48</f>
        <v>71037.73</v>
      </c>
      <c r="F50" s="10">
        <v>45295</v>
      </c>
      <c r="G50" s="41">
        <f>9571.48+61466.25</f>
        <v>71037.73</v>
      </c>
      <c r="H50" s="37">
        <f t="shared" si="0"/>
        <v>0</v>
      </c>
      <c r="I50" s="11"/>
    </row>
    <row r="51" spans="1:9" s="12" customFormat="1" ht="15" x14ac:dyDescent="0.25">
      <c r="A51" s="22" t="s">
        <v>116</v>
      </c>
      <c r="B51" s="23">
        <v>45267</v>
      </c>
      <c r="C51" s="22" t="s">
        <v>139</v>
      </c>
      <c r="D51" s="22" t="s">
        <v>117</v>
      </c>
      <c r="E51" s="37">
        <v>372041.01</v>
      </c>
      <c r="F51" s="10">
        <v>45322</v>
      </c>
      <c r="G51" s="41">
        <v>372041.01</v>
      </c>
      <c r="H51" s="37">
        <f t="shared" si="0"/>
        <v>0</v>
      </c>
      <c r="I51" s="16"/>
    </row>
    <row r="52" spans="1:9" s="12" customFormat="1" ht="15" x14ac:dyDescent="0.25">
      <c r="A52" s="22" t="s">
        <v>192</v>
      </c>
      <c r="B52" s="23">
        <v>45300</v>
      </c>
      <c r="C52" s="22" t="s">
        <v>190</v>
      </c>
      <c r="D52" s="22" t="s">
        <v>191</v>
      </c>
      <c r="E52" s="37">
        <v>25105.08</v>
      </c>
      <c r="F52" s="10">
        <v>45322</v>
      </c>
      <c r="G52" s="41">
        <v>0</v>
      </c>
      <c r="H52" s="37">
        <f t="shared" si="0"/>
        <v>25105.08</v>
      </c>
      <c r="I52" s="16"/>
    </row>
    <row r="53" spans="1:9" customFormat="1" ht="30" x14ac:dyDescent="0.25">
      <c r="A53" s="22" t="s">
        <v>141</v>
      </c>
      <c r="B53" s="23">
        <v>45233</v>
      </c>
      <c r="C53" s="45" t="s">
        <v>142</v>
      </c>
      <c r="D53" s="22" t="s">
        <v>143</v>
      </c>
      <c r="E53" s="9">
        <v>178185.60000000001</v>
      </c>
      <c r="F53" s="10">
        <v>45322</v>
      </c>
      <c r="G53" s="9">
        <v>0</v>
      </c>
      <c r="H53" s="37">
        <f t="shared" si="0"/>
        <v>178185.60000000001</v>
      </c>
      <c r="I53" s="16"/>
    </row>
    <row r="54" spans="1:9" customFormat="1" ht="15" x14ac:dyDescent="0.25">
      <c r="A54" s="22" t="s">
        <v>42</v>
      </c>
      <c r="B54" s="23" t="s">
        <v>174</v>
      </c>
      <c r="C54" s="44" t="s">
        <v>43</v>
      </c>
      <c r="D54" s="22" t="s">
        <v>175</v>
      </c>
      <c r="E54" s="9">
        <f>39400.3+39400.3-28603</f>
        <v>50197.600000000006</v>
      </c>
      <c r="F54" s="10">
        <v>45302</v>
      </c>
      <c r="G54" s="9">
        <v>10797.3</v>
      </c>
      <c r="H54" s="9">
        <f t="shared" si="0"/>
        <v>39400.300000000003</v>
      </c>
      <c r="I54" s="16"/>
    </row>
    <row r="55" spans="1:9" customFormat="1" ht="15" x14ac:dyDescent="0.25">
      <c r="A55" s="22" t="s">
        <v>47</v>
      </c>
      <c r="B55" s="23">
        <v>45275</v>
      </c>
      <c r="C55" s="44" t="s">
        <v>48</v>
      </c>
      <c r="D55" s="22" t="s">
        <v>179</v>
      </c>
      <c r="E55" s="9">
        <v>37660</v>
      </c>
      <c r="F55" s="10">
        <v>45296</v>
      </c>
      <c r="G55" s="9">
        <v>5380</v>
      </c>
      <c r="H55" s="9">
        <f t="shared" si="0"/>
        <v>32280</v>
      </c>
      <c r="I55" s="16"/>
    </row>
    <row r="56" spans="1:9" customFormat="1" ht="15" x14ac:dyDescent="0.25">
      <c r="A56" s="22" t="s">
        <v>30</v>
      </c>
      <c r="B56" s="23">
        <v>45287</v>
      </c>
      <c r="C56" s="22" t="s">
        <v>31</v>
      </c>
      <c r="D56" s="22" t="s">
        <v>173</v>
      </c>
      <c r="E56" s="37">
        <v>364602.6</v>
      </c>
      <c r="F56" s="10">
        <v>45303</v>
      </c>
      <c r="G56" s="41">
        <v>243068.4</v>
      </c>
      <c r="H56" s="37">
        <f t="shared" si="0"/>
        <v>121534.19999999998</v>
      </c>
      <c r="I56" s="16"/>
    </row>
    <row r="57" spans="1:9" customFormat="1" ht="15" x14ac:dyDescent="0.25">
      <c r="A57" s="22" t="s">
        <v>118</v>
      </c>
      <c r="B57" s="23" t="s">
        <v>82</v>
      </c>
      <c r="C57" s="22" t="s">
        <v>138</v>
      </c>
      <c r="D57" s="22" t="s">
        <v>119</v>
      </c>
      <c r="E57" s="9">
        <v>129120.92</v>
      </c>
      <c r="F57" s="10">
        <v>45295</v>
      </c>
      <c r="G57" s="9">
        <v>129120.92</v>
      </c>
      <c r="H57" s="9">
        <f t="shared" si="0"/>
        <v>0</v>
      </c>
      <c r="I57" s="16"/>
    </row>
    <row r="58" spans="1:9" s="12" customFormat="1" ht="15" x14ac:dyDescent="0.25">
      <c r="A58" s="22" t="s">
        <v>176</v>
      </c>
      <c r="B58" s="23">
        <v>45280</v>
      </c>
      <c r="C58" s="22" t="s">
        <v>178</v>
      </c>
      <c r="D58" s="22" t="s">
        <v>177</v>
      </c>
      <c r="E58" s="37">
        <v>109423.71</v>
      </c>
      <c r="F58" s="10">
        <v>45302</v>
      </c>
      <c r="G58" s="41">
        <v>109423.71</v>
      </c>
      <c r="H58" s="37">
        <f t="shared" si="0"/>
        <v>0</v>
      </c>
      <c r="I58" s="16"/>
    </row>
    <row r="59" spans="1:9" s="12" customFormat="1" ht="15" x14ac:dyDescent="0.25">
      <c r="A59" s="22" t="s">
        <v>46</v>
      </c>
      <c r="B59" s="23">
        <v>45278</v>
      </c>
      <c r="C59" s="22" t="s">
        <v>59</v>
      </c>
      <c r="D59" s="22" t="s">
        <v>167</v>
      </c>
      <c r="E59" s="37">
        <v>10170</v>
      </c>
      <c r="F59" s="10">
        <v>45295</v>
      </c>
      <c r="G59" s="41">
        <v>10170</v>
      </c>
      <c r="H59" s="37">
        <f t="shared" si="0"/>
        <v>0</v>
      </c>
      <c r="I59" s="16"/>
    </row>
    <row r="60" spans="1:9" s="12" customFormat="1" ht="15" x14ac:dyDescent="0.25">
      <c r="A60" s="22" t="s">
        <v>120</v>
      </c>
      <c r="B60" s="23">
        <v>45272</v>
      </c>
      <c r="C60" s="44" t="s">
        <v>78</v>
      </c>
      <c r="D60" s="22" t="s">
        <v>121</v>
      </c>
      <c r="E60" s="37">
        <v>54240</v>
      </c>
      <c r="F60" s="10">
        <v>45295</v>
      </c>
      <c r="G60" s="41">
        <v>54240</v>
      </c>
      <c r="H60" s="37">
        <f t="shared" si="0"/>
        <v>0</v>
      </c>
      <c r="I60" s="16"/>
    </row>
    <row r="61" spans="1:9" s="12" customFormat="1" ht="15" x14ac:dyDescent="0.25">
      <c r="A61" s="22" t="s">
        <v>57</v>
      </c>
      <c r="B61" s="23" t="s">
        <v>195</v>
      </c>
      <c r="C61" s="22" t="s">
        <v>58</v>
      </c>
      <c r="D61" s="22" t="s">
        <v>196</v>
      </c>
      <c r="E61" s="37">
        <v>79361.25</v>
      </c>
      <c r="F61" s="10">
        <v>45322</v>
      </c>
      <c r="G61" s="41">
        <v>0</v>
      </c>
      <c r="H61" s="37">
        <f t="shared" si="0"/>
        <v>79361.25</v>
      </c>
      <c r="I61" s="16"/>
    </row>
    <row r="62" spans="1:9" s="12" customFormat="1" ht="15" x14ac:dyDescent="0.25">
      <c r="A62" s="22" t="s">
        <v>32</v>
      </c>
      <c r="B62" s="23" t="s">
        <v>180</v>
      </c>
      <c r="C62" s="21" t="s">
        <v>21</v>
      </c>
      <c r="D62" s="22" t="s">
        <v>181</v>
      </c>
      <c r="E62" s="37">
        <v>168962.9</v>
      </c>
      <c r="F62" s="10">
        <v>45322</v>
      </c>
      <c r="G62" s="41">
        <f>22910.97+11178.24</f>
        <v>34089.21</v>
      </c>
      <c r="H62" s="37">
        <f t="shared" si="0"/>
        <v>134873.69</v>
      </c>
      <c r="I62" s="16"/>
    </row>
    <row r="63" spans="1:9" s="12" customFormat="1" ht="15" x14ac:dyDescent="0.25">
      <c r="A63" s="22" t="s">
        <v>122</v>
      </c>
      <c r="B63" s="23">
        <v>45273</v>
      </c>
      <c r="C63" s="22" t="s">
        <v>72</v>
      </c>
      <c r="D63" s="22" t="s">
        <v>124</v>
      </c>
      <c r="E63" s="37">
        <v>105338.98</v>
      </c>
      <c r="F63" s="10">
        <v>45293</v>
      </c>
      <c r="G63" s="41">
        <v>105338.98</v>
      </c>
      <c r="H63" s="37">
        <f t="shared" si="0"/>
        <v>0</v>
      </c>
      <c r="I63" s="16"/>
    </row>
    <row r="64" spans="1:9" customFormat="1" ht="15" x14ac:dyDescent="0.25">
      <c r="A64" s="22" t="s">
        <v>33</v>
      </c>
      <c r="B64" s="22" t="s">
        <v>153</v>
      </c>
      <c r="C64" s="21" t="s">
        <v>34</v>
      </c>
      <c r="D64" s="22" t="s">
        <v>154</v>
      </c>
      <c r="E64" s="9">
        <f>86888.16+86888.14</f>
        <v>173776.3</v>
      </c>
      <c r="F64" s="10">
        <v>45302</v>
      </c>
      <c r="G64" s="39">
        <v>86888.16</v>
      </c>
      <c r="H64" s="9">
        <f t="shared" si="0"/>
        <v>86888.139999999985</v>
      </c>
      <c r="I64" s="11"/>
    </row>
    <row r="65" spans="1:9" s="12" customFormat="1" ht="15" x14ac:dyDescent="0.25">
      <c r="A65" s="22" t="s">
        <v>125</v>
      </c>
      <c r="B65" s="23" t="s">
        <v>123</v>
      </c>
      <c r="C65" s="22" t="s">
        <v>140</v>
      </c>
      <c r="D65" s="22" t="s">
        <v>126</v>
      </c>
      <c r="E65" s="37">
        <v>330084.49</v>
      </c>
      <c r="F65" s="10">
        <v>45302</v>
      </c>
      <c r="G65" s="41">
        <v>330084.49</v>
      </c>
      <c r="H65" s="37">
        <f t="shared" si="0"/>
        <v>0</v>
      </c>
      <c r="I65" s="16"/>
    </row>
    <row r="66" spans="1:9" customFormat="1" ht="15" x14ac:dyDescent="0.25">
      <c r="A66" s="22"/>
      <c r="B66" s="23"/>
      <c r="C66" s="21"/>
      <c r="D66" s="22"/>
      <c r="E66" s="9"/>
      <c r="F66" s="10"/>
      <c r="G66" s="34"/>
      <c r="H66" s="33"/>
    </row>
    <row r="67" spans="1:9" ht="22.9" customHeight="1" x14ac:dyDescent="0.25">
      <c r="A67" s="24" t="s">
        <v>35</v>
      </c>
      <c r="B67" s="24"/>
      <c r="C67" s="24"/>
      <c r="D67" s="24"/>
      <c r="E67" s="13">
        <f>SUM(E11:E66)</f>
        <v>14558714.450000001</v>
      </c>
      <c r="F67" s="13"/>
      <c r="G67" s="13">
        <f>SUM(G11:G66)</f>
        <v>9035967.5900000017</v>
      </c>
      <c r="H67" s="13">
        <f>SUM(H11:H66)</f>
        <v>5522746.8600000003</v>
      </c>
      <c r="I67" s="15"/>
    </row>
    <row r="68" spans="1:9" x14ac:dyDescent="0.2">
      <c r="G68" s="4"/>
    </row>
    <row r="69" spans="1:9" x14ac:dyDescent="0.2">
      <c r="D69" s="25"/>
      <c r="G69" s="14"/>
      <c r="I69" s="15"/>
    </row>
    <row r="70" spans="1:9" x14ac:dyDescent="0.2">
      <c r="G70" s="14"/>
    </row>
    <row r="72" spans="1:9" x14ac:dyDescent="0.2">
      <c r="C72" s="26"/>
    </row>
    <row r="73" spans="1:9" x14ac:dyDescent="0.2">
      <c r="C73" s="25"/>
    </row>
  </sheetData>
  <autoFilter ref="A10:H65" xr:uid="{00000000-0009-0000-0000-000000000000}">
    <sortState xmlns:xlrd2="http://schemas.microsoft.com/office/spreadsheetml/2017/richdata2" ref="A11:H65">
      <sortCondition ref="A10:A65"/>
    </sortState>
  </autoFilter>
  <mergeCells count="4">
    <mergeCell ref="A5:H5"/>
    <mergeCell ref="A6:H6"/>
    <mergeCell ref="A7:H7"/>
    <mergeCell ref="A9:H9"/>
  </mergeCells>
  <conditionalFormatting sqref="C65:C66">
    <cfRule type="duplicateValues" dxfId="1" priority="1"/>
  </conditionalFormatting>
  <pageMargins left="0.7" right="0.7" top="0.75" bottom="0.75" header="0.3" footer="0.3"/>
  <pageSetup scale="47" fitToHeight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DA3-BF80-4A9E-9FD5-F94369412430}">
  <sheetPr>
    <pageSetUpPr fitToPage="1"/>
  </sheetPr>
  <dimension ref="A1:I73"/>
  <sheetViews>
    <sheetView zoomScale="98" zoomScaleNormal="98" workbookViewId="0">
      <pane ySplit="1" topLeftCell="A2" activePane="bottomLeft" state="frozen"/>
      <selection pane="bottomLeft" activeCell="A18" sqref="A18"/>
    </sheetView>
  </sheetViews>
  <sheetFormatPr baseColWidth="10" defaultColWidth="11.5703125" defaultRowHeight="12.75" x14ac:dyDescent="0.2"/>
  <cols>
    <col min="1" max="1" width="52.140625" style="17" customWidth="1"/>
    <col min="2" max="2" width="24.5703125" style="17" customWidth="1"/>
    <col min="3" max="3" width="56" style="17" customWidth="1"/>
    <col min="4" max="4" width="40.7109375" style="17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9" width="12.42578125" style="3" bestFit="1" customWidth="1"/>
    <col min="10" max="16384" width="11.5703125" style="3"/>
  </cols>
  <sheetData>
    <row r="1" spans="1:9" x14ac:dyDescent="0.2">
      <c r="E1" s="2"/>
      <c r="H1" s="2"/>
    </row>
    <row r="2" spans="1:9" x14ac:dyDescent="0.2">
      <c r="E2" s="2"/>
    </row>
    <row r="3" spans="1:9" x14ac:dyDescent="0.2">
      <c r="B3" s="18"/>
      <c r="C3" s="18"/>
      <c r="E3" s="2"/>
      <c r="F3" s="5"/>
      <c r="G3" s="5"/>
      <c r="H3" s="2"/>
    </row>
    <row r="4" spans="1:9" x14ac:dyDescent="0.2">
      <c r="C4" s="18"/>
      <c r="D4" s="19"/>
      <c r="H4" s="2"/>
    </row>
    <row r="5" spans="1:9" ht="21" x14ac:dyDescent="0.35">
      <c r="A5" s="48" t="s">
        <v>0</v>
      </c>
      <c r="B5" s="48"/>
      <c r="C5" s="48"/>
      <c r="D5" s="48"/>
      <c r="E5" s="48"/>
      <c r="F5" s="48"/>
      <c r="G5" s="48"/>
      <c r="H5" s="48"/>
    </row>
    <row r="6" spans="1:9" ht="21" x14ac:dyDescent="0.35">
      <c r="A6" s="48" t="s">
        <v>148</v>
      </c>
      <c r="B6" s="48"/>
      <c r="C6" s="48"/>
      <c r="D6" s="48"/>
      <c r="E6" s="48"/>
      <c r="F6" s="48"/>
      <c r="G6" s="48"/>
      <c r="H6" s="48"/>
      <c r="I6" s="46"/>
    </row>
    <row r="7" spans="1:9" ht="21" x14ac:dyDescent="0.35">
      <c r="A7" s="48" t="s">
        <v>1</v>
      </c>
      <c r="B7" s="48"/>
      <c r="C7" s="48"/>
      <c r="D7" s="48"/>
      <c r="E7" s="48"/>
      <c r="F7" s="48"/>
      <c r="G7" s="48"/>
      <c r="H7" s="48"/>
    </row>
    <row r="8" spans="1:9" ht="21" x14ac:dyDescent="0.35">
      <c r="A8" s="20"/>
      <c r="B8" s="20"/>
      <c r="C8" s="20"/>
      <c r="D8" s="20"/>
      <c r="E8" s="7"/>
      <c r="F8" s="6"/>
      <c r="G8" s="6"/>
      <c r="H8" s="6"/>
    </row>
    <row r="9" spans="1:9" ht="21" x14ac:dyDescent="0.35">
      <c r="A9" s="49" t="s">
        <v>2</v>
      </c>
      <c r="B9" s="49"/>
      <c r="C9" s="49"/>
      <c r="D9" s="49"/>
      <c r="E9" s="49"/>
      <c r="F9" s="49"/>
      <c r="G9" s="49"/>
      <c r="H9" s="49"/>
    </row>
    <row r="10" spans="1:9" s="8" customFormat="1" ht="78.75" x14ac:dyDescent="0.25">
      <c r="A10" s="27" t="s">
        <v>3</v>
      </c>
      <c r="B10" s="28" t="s">
        <v>4</v>
      </c>
      <c r="C10" s="28" t="s">
        <v>5</v>
      </c>
      <c r="D10" s="29" t="s">
        <v>6</v>
      </c>
      <c r="E10" s="30" t="s">
        <v>7</v>
      </c>
      <c r="F10" s="31" t="s">
        <v>8</v>
      </c>
      <c r="G10" s="31" t="s">
        <v>9</v>
      </c>
      <c r="H10" s="32" t="s">
        <v>10</v>
      </c>
    </row>
    <row r="11" spans="1:9" customFormat="1" ht="15" x14ac:dyDescent="0.25">
      <c r="A11" s="21" t="s">
        <v>11</v>
      </c>
      <c r="B11" s="35">
        <v>45286</v>
      </c>
      <c r="C11" s="36" t="s">
        <v>12</v>
      </c>
      <c r="D11" s="36" t="s">
        <v>53</v>
      </c>
      <c r="E11" s="9">
        <f>63455.25+123.5-2778.75</f>
        <v>60800</v>
      </c>
      <c r="F11" s="10">
        <v>45322</v>
      </c>
      <c r="G11" s="9">
        <v>60800</v>
      </c>
      <c r="H11" s="37">
        <f t="shared" ref="H11" si="0">+E11-G11</f>
        <v>0</v>
      </c>
      <c r="I11" s="11"/>
    </row>
    <row r="12" spans="1:9" customFormat="1" ht="36" customHeight="1" x14ac:dyDescent="0.25">
      <c r="A12" s="22" t="s">
        <v>13</v>
      </c>
      <c r="B12" s="23" t="s">
        <v>160</v>
      </c>
      <c r="C12" s="38" t="s">
        <v>14</v>
      </c>
      <c r="D12" s="38" t="s">
        <v>161</v>
      </c>
      <c r="E12" s="9">
        <f>136302.9+26760.7+26689.24</f>
        <v>189752.84</v>
      </c>
      <c r="F12" s="10">
        <v>45322</v>
      </c>
      <c r="G12" s="39">
        <f>26760.7+26689.24+136302.9</f>
        <v>189752.84</v>
      </c>
      <c r="H12" s="37">
        <f t="shared" ref="H12:H43" si="1">+E12-G12</f>
        <v>0</v>
      </c>
      <c r="I12" s="11"/>
    </row>
    <row r="13" spans="1:9" customFormat="1" ht="15" x14ac:dyDescent="0.25">
      <c r="A13" s="22" t="s">
        <v>69</v>
      </c>
      <c r="B13" s="23">
        <v>45278</v>
      </c>
      <c r="C13" s="21" t="s">
        <v>70</v>
      </c>
      <c r="D13" s="40" t="s">
        <v>159</v>
      </c>
      <c r="E13" s="37">
        <v>9564.6</v>
      </c>
      <c r="F13" s="10">
        <v>45295</v>
      </c>
      <c r="G13" s="41">
        <v>9564.6</v>
      </c>
      <c r="H13" s="37">
        <f t="shared" si="1"/>
        <v>0</v>
      </c>
      <c r="I13" s="11"/>
    </row>
    <row r="14" spans="1:9" customFormat="1" ht="30" x14ac:dyDescent="0.25">
      <c r="A14" s="22" t="s">
        <v>15</v>
      </c>
      <c r="B14" s="23" t="s">
        <v>188</v>
      </c>
      <c r="C14" s="21" t="s">
        <v>127</v>
      </c>
      <c r="D14" s="40" t="s">
        <v>44</v>
      </c>
      <c r="E14" s="37">
        <f>795600+763750+609375</f>
        <v>2168725</v>
      </c>
      <c r="F14" s="10">
        <v>45322</v>
      </c>
      <c r="G14" s="41">
        <v>795600</v>
      </c>
      <c r="H14" s="37">
        <f t="shared" si="1"/>
        <v>1373125</v>
      </c>
      <c r="I14" s="11"/>
    </row>
    <row r="15" spans="1:9" customFormat="1" ht="15" x14ac:dyDescent="0.25">
      <c r="A15" s="22" t="s">
        <v>185</v>
      </c>
      <c r="B15" s="23">
        <v>45307</v>
      </c>
      <c r="C15" s="21" t="s">
        <v>186</v>
      </c>
      <c r="D15" s="40" t="s">
        <v>187</v>
      </c>
      <c r="E15" s="37">
        <v>347982</v>
      </c>
      <c r="F15" s="10">
        <v>45322</v>
      </c>
      <c r="G15" s="41">
        <v>0</v>
      </c>
      <c r="H15" s="37">
        <f t="shared" si="1"/>
        <v>347982</v>
      </c>
      <c r="I15" s="11"/>
    </row>
    <row r="16" spans="1:9" customFormat="1" ht="15" x14ac:dyDescent="0.25">
      <c r="A16" s="22" t="s">
        <v>193</v>
      </c>
      <c r="B16" s="23">
        <v>45322</v>
      </c>
      <c r="C16" s="21" t="s">
        <v>194</v>
      </c>
      <c r="D16" s="47" t="s">
        <v>197</v>
      </c>
      <c r="E16" s="37">
        <v>200000</v>
      </c>
      <c r="F16" s="10">
        <v>45322</v>
      </c>
      <c r="G16" s="41">
        <v>0</v>
      </c>
      <c r="H16" s="37">
        <f t="shared" si="1"/>
        <v>200000</v>
      </c>
      <c r="I16" s="11"/>
    </row>
    <row r="17" spans="1:9" customFormat="1" ht="15" x14ac:dyDescent="0.25">
      <c r="A17" s="22" t="s">
        <v>40</v>
      </c>
      <c r="B17" s="23">
        <v>45316</v>
      </c>
      <c r="C17" s="38" t="s">
        <v>41</v>
      </c>
      <c r="D17" s="21" t="s">
        <v>149</v>
      </c>
      <c r="E17" s="37">
        <f>675+755</f>
        <v>1430</v>
      </c>
      <c r="F17" s="10">
        <v>45322</v>
      </c>
      <c r="G17" s="41">
        <v>675</v>
      </c>
      <c r="H17" s="37">
        <f t="shared" si="1"/>
        <v>755</v>
      </c>
      <c r="I17" s="11"/>
    </row>
    <row r="18" spans="1:9" customFormat="1" ht="15" x14ac:dyDescent="0.25">
      <c r="A18" s="22" t="s">
        <v>16</v>
      </c>
      <c r="B18" s="23">
        <v>45292</v>
      </c>
      <c r="C18" s="38" t="s">
        <v>164</v>
      </c>
      <c r="D18" s="22" t="s">
        <v>165</v>
      </c>
      <c r="E18" s="9">
        <v>600000</v>
      </c>
      <c r="F18" s="10">
        <v>45322</v>
      </c>
      <c r="G18" s="39">
        <v>600000</v>
      </c>
      <c r="H18" s="37">
        <f t="shared" si="1"/>
        <v>0</v>
      </c>
      <c r="I18" s="11"/>
    </row>
    <row r="19" spans="1:9" customFormat="1" ht="15" x14ac:dyDescent="0.25">
      <c r="A19" s="22" t="s">
        <v>88</v>
      </c>
      <c r="B19" s="23" t="s">
        <v>82</v>
      </c>
      <c r="C19" s="38" t="s">
        <v>132</v>
      </c>
      <c r="D19" s="22" t="s">
        <v>89</v>
      </c>
      <c r="E19" s="9">
        <v>10509</v>
      </c>
      <c r="F19" s="10">
        <v>45322</v>
      </c>
      <c r="G19" s="39">
        <v>0</v>
      </c>
      <c r="H19" s="37">
        <f t="shared" si="1"/>
        <v>10509</v>
      </c>
      <c r="I19" s="11"/>
    </row>
    <row r="20" spans="1:9" customFormat="1" ht="15" x14ac:dyDescent="0.25">
      <c r="A20" s="22" t="s">
        <v>17</v>
      </c>
      <c r="B20" s="23">
        <v>44938</v>
      </c>
      <c r="C20" s="38" t="s">
        <v>18</v>
      </c>
      <c r="D20" s="22" t="s">
        <v>54</v>
      </c>
      <c r="E20" s="9">
        <v>33024.32</v>
      </c>
      <c r="F20" s="10">
        <v>45322</v>
      </c>
      <c r="G20" s="39">
        <v>0</v>
      </c>
      <c r="H20" s="37">
        <f t="shared" si="1"/>
        <v>33024.32</v>
      </c>
      <c r="I20" s="11"/>
    </row>
    <row r="21" spans="1:9" customFormat="1" ht="15" x14ac:dyDescent="0.25">
      <c r="A21" s="22" t="s">
        <v>19</v>
      </c>
      <c r="B21" s="23" t="s">
        <v>155</v>
      </c>
      <c r="C21" s="21" t="s">
        <v>38</v>
      </c>
      <c r="D21" s="22" t="s">
        <v>156</v>
      </c>
      <c r="E21" s="9">
        <f>660+496+163.2+675</f>
        <v>1994.2</v>
      </c>
      <c r="F21" s="10">
        <v>45295</v>
      </c>
      <c r="G21" s="39">
        <f>496.8+163.2</f>
        <v>660</v>
      </c>
      <c r="H21" s="37">
        <f t="shared" si="1"/>
        <v>1334.2</v>
      </c>
      <c r="I21" s="11"/>
    </row>
    <row r="22" spans="1:9" customFormat="1" ht="15" x14ac:dyDescent="0.25">
      <c r="A22" s="22" t="s">
        <v>90</v>
      </c>
      <c r="B22" s="23" t="s">
        <v>82</v>
      </c>
      <c r="C22" s="21" t="s">
        <v>101</v>
      </c>
      <c r="D22" s="22" t="s">
        <v>102</v>
      </c>
      <c r="E22" s="9">
        <v>132662</v>
      </c>
      <c r="F22" s="10">
        <v>45293</v>
      </c>
      <c r="G22" s="39">
        <v>132662</v>
      </c>
      <c r="H22" s="37">
        <f t="shared" si="1"/>
        <v>0</v>
      </c>
      <c r="I22" s="11"/>
    </row>
    <row r="23" spans="1:9" customFormat="1" ht="17.25" customHeight="1" x14ac:dyDescent="0.25">
      <c r="A23" s="22" t="s">
        <v>20</v>
      </c>
      <c r="B23" s="23" t="s">
        <v>184</v>
      </c>
      <c r="C23" s="21" t="s">
        <v>21</v>
      </c>
      <c r="D23" s="22" t="s">
        <v>183</v>
      </c>
      <c r="E23" s="9">
        <f>21558.7+3488.34</f>
        <v>25047.040000000001</v>
      </c>
      <c r="F23" s="10">
        <v>45322</v>
      </c>
      <c r="G23" s="39">
        <f>13342.4+11704.64</f>
        <v>25047.040000000001</v>
      </c>
      <c r="H23" s="37">
        <f t="shared" si="1"/>
        <v>0</v>
      </c>
      <c r="I23" s="11"/>
    </row>
    <row r="24" spans="1:9" customFormat="1" ht="17.25" customHeight="1" x14ac:dyDescent="0.25">
      <c r="A24" s="22" t="s">
        <v>60</v>
      </c>
      <c r="B24" s="23">
        <v>45281</v>
      </c>
      <c r="C24" s="22" t="s">
        <v>63</v>
      </c>
      <c r="D24" s="22" t="s">
        <v>91</v>
      </c>
      <c r="E24" s="9">
        <f>1960.55+8814</f>
        <v>10774.55</v>
      </c>
      <c r="F24" s="10">
        <v>45302</v>
      </c>
      <c r="G24" s="39">
        <v>8814</v>
      </c>
      <c r="H24" s="37">
        <f t="shared" si="1"/>
        <v>1960.5499999999993</v>
      </c>
      <c r="I24" s="11"/>
    </row>
    <row r="25" spans="1:9" customFormat="1" ht="17.25" customHeight="1" x14ac:dyDescent="0.25">
      <c r="A25" s="21" t="s">
        <v>22</v>
      </c>
      <c r="B25" s="35" t="s">
        <v>158</v>
      </c>
      <c r="C25" s="36" t="s">
        <v>157</v>
      </c>
      <c r="D25" s="21" t="s">
        <v>86</v>
      </c>
      <c r="E25" s="42">
        <f>3693.1+259968.71</f>
        <v>263661.81</v>
      </c>
      <c r="F25" s="10">
        <v>45322</v>
      </c>
      <c r="G25" s="43">
        <f>259968.71+3693.1</f>
        <v>263661.81</v>
      </c>
      <c r="H25" s="42">
        <f t="shared" si="1"/>
        <v>0</v>
      </c>
      <c r="I25" s="11"/>
    </row>
    <row r="26" spans="1:9" customFormat="1" ht="18" customHeight="1" x14ac:dyDescent="0.25">
      <c r="A26" s="22" t="s">
        <v>134</v>
      </c>
      <c r="B26" s="23" t="s">
        <v>131</v>
      </c>
      <c r="C26" s="21" t="s">
        <v>133</v>
      </c>
      <c r="D26" s="22" t="s">
        <v>92</v>
      </c>
      <c r="E26" s="9">
        <v>32657.45</v>
      </c>
      <c r="F26" s="10">
        <v>45322</v>
      </c>
      <c r="G26" s="39">
        <v>0</v>
      </c>
      <c r="H26" s="37">
        <f t="shared" si="1"/>
        <v>32657.45</v>
      </c>
      <c r="I26" s="11"/>
    </row>
    <row r="27" spans="1:9" customFormat="1" ht="18" customHeight="1" x14ac:dyDescent="0.25">
      <c r="A27" s="22" t="s">
        <v>23</v>
      </c>
      <c r="B27" s="23">
        <v>45253</v>
      </c>
      <c r="C27" s="38" t="s">
        <v>24</v>
      </c>
      <c r="D27" s="21" t="s">
        <v>144</v>
      </c>
      <c r="E27" s="37">
        <f>378214+5890</f>
        <v>384104</v>
      </c>
      <c r="F27" s="10">
        <v>45322</v>
      </c>
      <c r="G27" s="41">
        <f>49926.4+5890</f>
        <v>55816.4</v>
      </c>
      <c r="H27" s="42">
        <f t="shared" si="1"/>
        <v>328287.59999999998</v>
      </c>
      <c r="I27" s="11"/>
    </row>
    <row r="28" spans="1:9" customFormat="1" ht="18" customHeight="1" x14ac:dyDescent="0.25">
      <c r="A28" s="22" t="s">
        <v>93</v>
      </c>
      <c r="B28" s="23">
        <v>44969</v>
      </c>
      <c r="C28" s="38" t="s">
        <v>94</v>
      </c>
      <c r="D28" s="21" t="s">
        <v>95</v>
      </c>
      <c r="E28" s="37">
        <v>3277.5</v>
      </c>
      <c r="F28" s="10">
        <v>45322</v>
      </c>
      <c r="G28" s="41">
        <v>3277.5</v>
      </c>
      <c r="H28" s="42">
        <f t="shared" si="1"/>
        <v>0</v>
      </c>
      <c r="I28" s="11"/>
    </row>
    <row r="29" spans="1:9" customFormat="1" ht="15" x14ac:dyDescent="0.25">
      <c r="A29" s="22" t="s">
        <v>25</v>
      </c>
      <c r="B29" s="23" t="s">
        <v>151</v>
      </c>
      <c r="C29" s="21" t="s">
        <v>39</v>
      </c>
      <c r="D29" s="22" t="s">
        <v>152</v>
      </c>
      <c r="E29" s="9">
        <f>313748.78+292325.49</f>
        <v>606074.27</v>
      </c>
      <c r="F29" s="10">
        <v>45302</v>
      </c>
      <c r="G29" s="39">
        <v>313748.78000000003</v>
      </c>
      <c r="H29" s="37">
        <f t="shared" si="1"/>
        <v>292325.49</v>
      </c>
      <c r="I29" s="11"/>
    </row>
    <row r="30" spans="1:9" customFormat="1" ht="15" x14ac:dyDescent="0.25">
      <c r="A30" s="22" t="s">
        <v>45</v>
      </c>
      <c r="B30" s="23">
        <v>45275</v>
      </c>
      <c r="C30" s="38" t="s">
        <v>49</v>
      </c>
      <c r="D30" s="23" t="s">
        <v>189</v>
      </c>
      <c r="E30" s="37">
        <v>56990.34</v>
      </c>
      <c r="F30" s="10">
        <v>45296</v>
      </c>
      <c r="G30" s="41">
        <v>9605</v>
      </c>
      <c r="H30" s="37">
        <f t="shared" si="1"/>
        <v>47385.34</v>
      </c>
      <c r="I30" s="11"/>
    </row>
    <row r="31" spans="1:9" customFormat="1" ht="15" x14ac:dyDescent="0.25">
      <c r="A31" s="22" t="s">
        <v>26</v>
      </c>
      <c r="B31" s="23" t="s">
        <v>77</v>
      </c>
      <c r="C31" s="38" t="s">
        <v>51</v>
      </c>
      <c r="D31" s="22" t="s">
        <v>166</v>
      </c>
      <c r="E31" s="37">
        <v>120897.45</v>
      </c>
      <c r="F31" s="10">
        <v>45322</v>
      </c>
      <c r="G31" s="41">
        <v>24346.12</v>
      </c>
      <c r="H31" s="37">
        <f t="shared" si="1"/>
        <v>96551.33</v>
      </c>
      <c r="I31" s="11"/>
    </row>
    <row r="32" spans="1:9" customFormat="1" ht="15" x14ac:dyDescent="0.25">
      <c r="A32" s="22" t="s">
        <v>50</v>
      </c>
      <c r="B32" s="23" t="s">
        <v>71</v>
      </c>
      <c r="C32" s="21" t="s">
        <v>80</v>
      </c>
      <c r="D32" s="22" t="s">
        <v>81</v>
      </c>
      <c r="E32" s="9">
        <v>364745.76</v>
      </c>
      <c r="F32" s="10">
        <v>45322</v>
      </c>
      <c r="G32" s="39">
        <v>0</v>
      </c>
      <c r="H32" s="37">
        <f t="shared" si="1"/>
        <v>364745.76</v>
      </c>
      <c r="I32" s="11"/>
    </row>
    <row r="33" spans="1:9" customFormat="1" ht="15" x14ac:dyDescent="0.25">
      <c r="A33" s="22" t="s">
        <v>27</v>
      </c>
      <c r="B33" s="23">
        <v>45292</v>
      </c>
      <c r="C33" s="22" t="s">
        <v>28</v>
      </c>
      <c r="D33" s="22" t="s">
        <v>182</v>
      </c>
      <c r="E33" s="9">
        <f>319890.22+36834.47</f>
        <v>356724.68999999994</v>
      </c>
      <c r="F33" s="10">
        <v>45322</v>
      </c>
      <c r="G33" s="39">
        <f>36834.47+319890.22</f>
        <v>356724.68999999994</v>
      </c>
      <c r="H33" s="37">
        <f t="shared" si="1"/>
        <v>0</v>
      </c>
      <c r="I33" s="11"/>
    </row>
    <row r="34" spans="1:9" customFormat="1" ht="15" x14ac:dyDescent="0.25">
      <c r="A34" s="22" t="s">
        <v>128</v>
      </c>
      <c r="B34" s="23" t="s">
        <v>87</v>
      </c>
      <c r="C34" s="22" t="s">
        <v>135</v>
      </c>
      <c r="D34" s="22" t="s">
        <v>129</v>
      </c>
      <c r="E34" s="9">
        <v>25000.32</v>
      </c>
      <c r="F34" s="10">
        <v>45295</v>
      </c>
      <c r="G34" s="39">
        <v>25000.32</v>
      </c>
      <c r="H34" s="37">
        <f t="shared" si="1"/>
        <v>0</v>
      </c>
      <c r="I34" s="11"/>
    </row>
    <row r="35" spans="1:9" customFormat="1" ht="15" x14ac:dyDescent="0.25">
      <c r="A35" s="22" t="s">
        <v>100</v>
      </c>
      <c r="B35" s="23" t="s">
        <v>83</v>
      </c>
      <c r="C35" s="22" t="s">
        <v>136</v>
      </c>
      <c r="D35" s="22" t="s">
        <v>130</v>
      </c>
      <c r="E35" s="9">
        <v>1627094.74</v>
      </c>
      <c r="F35" s="10">
        <v>45302</v>
      </c>
      <c r="G35" s="39">
        <v>1627094.74</v>
      </c>
      <c r="H35" s="37">
        <f t="shared" si="1"/>
        <v>0</v>
      </c>
      <c r="I35" s="11"/>
    </row>
    <row r="36" spans="1:9" customFormat="1" ht="15" x14ac:dyDescent="0.25">
      <c r="A36" s="22" t="s">
        <v>36</v>
      </c>
      <c r="B36" s="23">
        <v>45260</v>
      </c>
      <c r="C36" s="22" t="s">
        <v>37</v>
      </c>
      <c r="D36" s="22" t="s">
        <v>162</v>
      </c>
      <c r="E36" s="9">
        <v>380000</v>
      </c>
      <c r="F36" s="10">
        <v>45322</v>
      </c>
      <c r="G36" s="39">
        <f>190000+190000</f>
        <v>380000</v>
      </c>
      <c r="H36" s="37">
        <f t="shared" si="1"/>
        <v>0</v>
      </c>
      <c r="I36" s="11"/>
    </row>
    <row r="37" spans="1:9" customFormat="1" ht="15" x14ac:dyDescent="0.25">
      <c r="A37" s="22" t="s">
        <v>29</v>
      </c>
      <c r="B37" s="23">
        <v>45267</v>
      </c>
      <c r="C37" s="22" t="s">
        <v>52</v>
      </c>
      <c r="D37" s="22" t="s">
        <v>172</v>
      </c>
      <c r="E37" s="37">
        <v>187536.29</v>
      </c>
      <c r="F37" s="10">
        <v>45296</v>
      </c>
      <c r="G37" s="41">
        <v>35000.620000000003</v>
      </c>
      <c r="H37" s="37">
        <f t="shared" si="1"/>
        <v>152535.67000000001</v>
      </c>
      <c r="I37" s="11"/>
    </row>
    <row r="38" spans="1:9" customFormat="1" ht="15" x14ac:dyDescent="0.25">
      <c r="A38" s="22" t="s">
        <v>61</v>
      </c>
      <c r="B38" s="23">
        <v>45274</v>
      </c>
      <c r="C38" s="22" t="s">
        <v>62</v>
      </c>
      <c r="D38" s="22" t="s">
        <v>99</v>
      </c>
      <c r="E38" s="37">
        <v>23747.32</v>
      </c>
      <c r="F38" s="10">
        <v>45295</v>
      </c>
      <c r="G38" s="41">
        <v>23747.32</v>
      </c>
      <c r="H38" s="37">
        <f t="shared" si="1"/>
        <v>0</v>
      </c>
      <c r="I38" s="11"/>
    </row>
    <row r="39" spans="1:9" customFormat="1" ht="15" x14ac:dyDescent="0.25">
      <c r="A39" s="22" t="s">
        <v>73</v>
      </c>
      <c r="B39" s="23" t="s">
        <v>84</v>
      </c>
      <c r="C39" s="22" t="s">
        <v>85</v>
      </c>
      <c r="D39" s="22" t="s">
        <v>171</v>
      </c>
      <c r="E39" s="37">
        <v>89900.5</v>
      </c>
      <c r="F39" s="10">
        <v>45302</v>
      </c>
      <c r="G39" s="41">
        <f>12641.31+77259.19</f>
        <v>89900.5</v>
      </c>
      <c r="H39" s="37">
        <f t="shared" si="1"/>
        <v>0</v>
      </c>
      <c r="I39" s="11"/>
    </row>
    <row r="40" spans="1:9" customFormat="1" ht="15" x14ac:dyDescent="0.25">
      <c r="A40" s="22" t="s">
        <v>103</v>
      </c>
      <c r="B40" s="23" t="s">
        <v>64</v>
      </c>
      <c r="C40" s="22" t="s">
        <v>104</v>
      </c>
      <c r="D40" s="22" t="s">
        <v>105</v>
      </c>
      <c r="E40" s="37">
        <f>1843.43+19142.42+27066.89</f>
        <v>48052.74</v>
      </c>
      <c r="F40" s="10">
        <v>45322</v>
      </c>
      <c r="G40" s="41">
        <f>19142.42+1843.43</f>
        <v>20985.85</v>
      </c>
      <c r="H40" s="37">
        <f t="shared" si="1"/>
        <v>27066.89</v>
      </c>
      <c r="I40" s="11"/>
    </row>
    <row r="41" spans="1:9" customFormat="1" ht="15" x14ac:dyDescent="0.25">
      <c r="A41" s="22" t="s">
        <v>106</v>
      </c>
      <c r="B41" s="23">
        <v>45281</v>
      </c>
      <c r="C41" s="22" t="s">
        <v>107</v>
      </c>
      <c r="D41" s="22" t="s">
        <v>108</v>
      </c>
      <c r="E41" s="37">
        <v>25899.599999999999</v>
      </c>
      <c r="F41" s="10">
        <v>45296</v>
      </c>
      <c r="G41" s="41">
        <v>25899.599999999999</v>
      </c>
      <c r="H41" s="37">
        <f t="shared" si="1"/>
        <v>0</v>
      </c>
      <c r="I41" s="11"/>
    </row>
    <row r="42" spans="1:9" customFormat="1" ht="15" x14ac:dyDescent="0.25">
      <c r="A42" s="22" t="s">
        <v>74</v>
      </c>
      <c r="B42" s="23" t="s">
        <v>163</v>
      </c>
      <c r="C42" s="22" t="s">
        <v>75</v>
      </c>
      <c r="D42" s="22" t="s">
        <v>76</v>
      </c>
      <c r="E42" s="37">
        <f>20204.4+20089.14</f>
        <v>40293.54</v>
      </c>
      <c r="F42" s="10">
        <v>45322</v>
      </c>
      <c r="G42" s="41">
        <f>20204.4+20089.14</f>
        <v>40293.54</v>
      </c>
      <c r="H42" s="37">
        <f t="shared" si="1"/>
        <v>0</v>
      </c>
      <c r="I42" s="11"/>
    </row>
    <row r="43" spans="1:9" customFormat="1" ht="15" x14ac:dyDescent="0.25">
      <c r="A43" s="22" t="s">
        <v>55</v>
      </c>
      <c r="B43" s="23" t="s">
        <v>169</v>
      </c>
      <c r="C43" s="22" t="s">
        <v>56</v>
      </c>
      <c r="D43" s="22" t="s">
        <v>170</v>
      </c>
      <c r="E43" s="37">
        <v>3016015.2</v>
      </c>
      <c r="F43" s="10">
        <v>45296</v>
      </c>
      <c r="G43" s="41">
        <f>533744.2+553880.8+90400+423117.2</f>
        <v>1601142.2</v>
      </c>
      <c r="H43" s="37">
        <f t="shared" si="1"/>
        <v>1414873.0000000002</v>
      </c>
      <c r="I43" s="11"/>
    </row>
    <row r="44" spans="1:9" customFormat="1" ht="15" x14ac:dyDescent="0.25">
      <c r="A44" s="22" t="s">
        <v>109</v>
      </c>
      <c r="B44" s="23">
        <v>45261</v>
      </c>
      <c r="C44" s="22" t="s">
        <v>137</v>
      </c>
      <c r="D44" s="22" t="s">
        <v>110</v>
      </c>
      <c r="E44" s="37">
        <v>6555</v>
      </c>
      <c r="F44" s="10">
        <v>45322</v>
      </c>
      <c r="G44" s="41">
        <v>6555</v>
      </c>
      <c r="H44" s="37">
        <f t="shared" ref="H44:H65" si="2">+E44-G44</f>
        <v>0</v>
      </c>
      <c r="I44" s="11"/>
    </row>
    <row r="45" spans="1:9" customFormat="1" ht="15" x14ac:dyDescent="0.25">
      <c r="A45" s="22" t="s">
        <v>111</v>
      </c>
      <c r="B45" s="23">
        <v>45272</v>
      </c>
      <c r="C45" s="22" t="s">
        <v>136</v>
      </c>
      <c r="D45" s="22" t="s">
        <v>112</v>
      </c>
      <c r="E45" s="37">
        <v>130841.60000000001</v>
      </c>
      <c r="F45" s="10">
        <v>45322</v>
      </c>
      <c r="G45" s="41">
        <v>130841.60000000001</v>
      </c>
      <c r="H45" s="37">
        <f t="shared" si="2"/>
        <v>0</v>
      </c>
      <c r="I45" s="11"/>
    </row>
    <row r="46" spans="1:9" customFormat="1" ht="15" x14ac:dyDescent="0.25">
      <c r="A46" s="22" t="s">
        <v>67</v>
      </c>
      <c r="B46" s="23" t="s">
        <v>79</v>
      </c>
      <c r="C46" s="22" t="s">
        <v>68</v>
      </c>
      <c r="D46" s="21" t="s">
        <v>150</v>
      </c>
      <c r="E46" s="37">
        <f>80995.24+53453.67+210279.44+56503.6+60765.92</f>
        <v>461997.86999999994</v>
      </c>
      <c r="F46" s="10">
        <v>45322</v>
      </c>
      <c r="G46" s="41">
        <f>80995.24+56503.6+210279.44+60765.92+53453.67</f>
        <v>461997.87</v>
      </c>
      <c r="H46" s="37">
        <f t="shared" si="2"/>
        <v>0</v>
      </c>
      <c r="I46" s="11"/>
    </row>
    <row r="47" spans="1:9" customFormat="1" ht="15" x14ac:dyDescent="0.25">
      <c r="A47" s="22" t="s">
        <v>145</v>
      </c>
      <c r="B47" s="23">
        <v>45273</v>
      </c>
      <c r="C47" s="22" t="s">
        <v>146</v>
      </c>
      <c r="D47" s="21" t="s">
        <v>147</v>
      </c>
      <c r="E47" s="37">
        <v>100000</v>
      </c>
      <c r="F47" s="10">
        <v>45322</v>
      </c>
      <c r="G47" s="41">
        <v>0</v>
      </c>
      <c r="H47" s="37">
        <f t="shared" si="2"/>
        <v>100000</v>
      </c>
      <c r="I47" s="11"/>
    </row>
    <row r="48" spans="1:9" customFormat="1" ht="15" x14ac:dyDescent="0.25">
      <c r="A48" s="22" t="s">
        <v>65</v>
      </c>
      <c r="B48" s="23">
        <v>45268</v>
      </c>
      <c r="C48" s="22" t="s">
        <v>66</v>
      </c>
      <c r="D48" s="22" t="s">
        <v>113</v>
      </c>
      <c r="E48" s="37">
        <v>100981.32</v>
      </c>
      <c r="F48" s="10">
        <v>45322</v>
      </c>
      <c r="G48" s="41">
        <v>100981.32</v>
      </c>
      <c r="H48" s="37">
        <f t="shared" si="2"/>
        <v>0</v>
      </c>
      <c r="I48" s="11"/>
    </row>
    <row r="49" spans="1:9" customFormat="1" ht="15" x14ac:dyDescent="0.25">
      <c r="A49" s="22" t="s">
        <v>114</v>
      </c>
      <c r="B49" s="23">
        <v>45273</v>
      </c>
      <c r="C49" s="22" t="s">
        <v>138</v>
      </c>
      <c r="D49" s="22" t="s">
        <v>115</v>
      </c>
      <c r="E49" s="37">
        <v>54091.42</v>
      </c>
      <c r="F49" s="10">
        <v>45293</v>
      </c>
      <c r="G49" s="41">
        <v>54091.42</v>
      </c>
      <c r="H49" s="37">
        <f t="shared" si="2"/>
        <v>0</v>
      </c>
      <c r="I49" s="11"/>
    </row>
    <row r="50" spans="1:9" customFormat="1" ht="15" x14ac:dyDescent="0.25">
      <c r="A50" s="22" t="s">
        <v>96</v>
      </c>
      <c r="B50" s="23" t="s">
        <v>168</v>
      </c>
      <c r="C50" s="22" t="s">
        <v>97</v>
      </c>
      <c r="D50" s="22" t="s">
        <v>98</v>
      </c>
      <c r="E50" s="37">
        <f>61466.25+9571.48</f>
        <v>71037.73</v>
      </c>
      <c r="F50" s="10">
        <v>45295</v>
      </c>
      <c r="G50" s="41">
        <f>9571.48+61466.25</f>
        <v>71037.73</v>
      </c>
      <c r="H50" s="37">
        <f t="shared" si="2"/>
        <v>0</v>
      </c>
      <c r="I50" s="11"/>
    </row>
    <row r="51" spans="1:9" s="12" customFormat="1" ht="15" x14ac:dyDescent="0.25">
      <c r="A51" s="22" t="s">
        <v>116</v>
      </c>
      <c r="B51" s="23">
        <v>45267</v>
      </c>
      <c r="C51" s="22" t="s">
        <v>139</v>
      </c>
      <c r="D51" s="22" t="s">
        <v>117</v>
      </c>
      <c r="E51" s="37">
        <v>372041.01</v>
      </c>
      <c r="F51" s="10">
        <v>45322</v>
      </c>
      <c r="G51" s="41">
        <v>372041.01</v>
      </c>
      <c r="H51" s="37">
        <f t="shared" si="2"/>
        <v>0</v>
      </c>
      <c r="I51" s="16"/>
    </row>
    <row r="52" spans="1:9" s="12" customFormat="1" ht="15" x14ac:dyDescent="0.25">
      <c r="A52" s="22" t="s">
        <v>192</v>
      </c>
      <c r="B52" s="23">
        <v>45300</v>
      </c>
      <c r="C52" s="22" t="s">
        <v>190</v>
      </c>
      <c r="D52" s="22" t="s">
        <v>191</v>
      </c>
      <c r="E52" s="37">
        <v>25105.08</v>
      </c>
      <c r="F52" s="10">
        <v>45322</v>
      </c>
      <c r="G52" s="41">
        <v>0</v>
      </c>
      <c r="H52" s="37">
        <f t="shared" si="2"/>
        <v>25105.08</v>
      </c>
      <c r="I52" s="16"/>
    </row>
    <row r="53" spans="1:9" customFormat="1" ht="30" x14ac:dyDescent="0.25">
      <c r="A53" s="22" t="s">
        <v>141</v>
      </c>
      <c r="B53" s="23">
        <v>45233</v>
      </c>
      <c r="C53" s="45" t="s">
        <v>142</v>
      </c>
      <c r="D53" s="22" t="s">
        <v>143</v>
      </c>
      <c r="E53" s="9">
        <v>178185.60000000001</v>
      </c>
      <c r="F53" s="10">
        <v>45322</v>
      </c>
      <c r="G53" s="9">
        <v>0</v>
      </c>
      <c r="H53" s="37">
        <f t="shared" si="2"/>
        <v>178185.60000000001</v>
      </c>
      <c r="I53" s="16"/>
    </row>
    <row r="54" spans="1:9" customFormat="1" ht="15" x14ac:dyDescent="0.25">
      <c r="A54" s="22" t="s">
        <v>42</v>
      </c>
      <c r="B54" s="23" t="s">
        <v>174</v>
      </c>
      <c r="C54" s="44" t="s">
        <v>43</v>
      </c>
      <c r="D54" s="22" t="s">
        <v>175</v>
      </c>
      <c r="E54" s="9">
        <f>39400.3+39400.3-28603</f>
        <v>50197.600000000006</v>
      </c>
      <c r="F54" s="10">
        <v>45302</v>
      </c>
      <c r="G54" s="9">
        <v>10797.3</v>
      </c>
      <c r="H54" s="9">
        <f t="shared" si="2"/>
        <v>39400.300000000003</v>
      </c>
      <c r="I54" s="16"/>
    </row>
    <row r="55" spans="1:9" customFormat="1" ht="15" x14ac:dyDescent="0.25">
      <c r="A55" s="22" t="s">
        <v>47</v>
      </c>
      <c r="B55" s="23">
        <v>45275</v>
      </c>
      <c r="C55" s="44" t="s">
        <v>48</v>
      </c>
      <c r="D55" s="22" t="s">
        <v>179</v>
      </c>
      <c r="E55" s="9">
        <v>37660</v>
      </c>
      <c r="F55" s="10">
        <v>45296</v>
      </c>
      <c r="G55" s="9">
        <v>5380</v>
      </c>
      <c r="H55" s="9">
        <f t="shared" si="2"/>
        <v>32280</v>
      </c>
      <c r="I55" s="16"/>
    </row>
    <row r="56" spans="1:9" customFormat="1" ht="15" x14ac:dyDescent="0.25">
      <c r="A56" s="22" t="s">
        <v>30</v>
      </c>
      <c r="B56" s="23">
        <v>45287</v>
      </c>
      <c r="C56" s="22" t="s">
        <v>31</v>
      </c>
      <c r="D56" s="22" t="s">
        <v>173</v>
      </c>
      <c r="E56" s="37">
        <v>364602.6</v>
      </c>
      <c r="F56" s="10">
        <v>45303</v>
      </c>
      <c r="G56" s="41">
        <v>243068.4</v>
      </c>
      <c r="H56" s="37">
        <f t="shared" si="2"/>
        <v>121534.19999999998</v>
      </c>
      <c r="I56" s="16"/>
    </row>
    <row r="57" spans="1:9" customFormat="1" ht="15" x14ac:dyDescent="0.25">
      <c r="A57" s="22" t="s">
        <v>118</v>
      </c>
      <c r="B57" s="23" t="s">
        <v>82</v>
      </c>
      <c r="C57" s="22" t="s">
        <v>138</v>
      </c>
      <c r="D57" s="22" t="s">
        <v>119</v>
      </c>
      <c r="E57" s="9">
        <v>129120.92</v>
      </c>
      <c r="F57" s="10">
        <v>45295</v>
      </c>
      <c r="G57" s="9">
        <v>129120.92</v>
      </c>
      <c r="H57" s="9">
        <f t="shared" si="2"/>
        <v>0</v>
      </c>
      <c r="I57" s="16"/>
    </row>
    <row r="58" spans="1:9" s="12" customFormat="1" ht="15" x14ac:dyDescent="0.25">
      <c r="A58" s="22" t="s">
        <v>176</v>
      </c>
      <c r="B58" s="23">
        <v>45280</v>
      </c>
      <c r="C58" s="22" t="s">
        <v>178</v>
      </c>
      <c r="D58" s="22" t="s">
        <v>177</v>
      </c>
      <c r="E58" s="37">
        <v>109423.71</v>
      </c>
      <c r="F58" s="10">
        <v>45302</v>
      </c>
      <c r="G58" s="41">
        <v>109423.71</v>
      </c>
      <c r="H58" s="37">
        <f t="shared" si="2"/>
        <v>0</v>
      </c>
      <c r="I58" s="16"/>
    </row>
    <row r="59" spans="1:9" s="12" customFormat="1" ht="15" x14ac:dyDescent="0.25">
      <c r="A59" s="22" t="s">
        <v>46</v>
      </c>
      <c r="B59" s="23">
        <v>45278</v>
      </c>
      <c r="C59" s="22" t="s">
        <v>59</v>
      </c>
      <c r="D59" s="22" t="s">
        <v>167</v>
      </c>
      <c r="E59" s="37">
        <v>10170</v>
      </c>
      <c r="F59" s="10">
        <v>45295</v>
      </c>
      <c r="G59" s="41">
        <v>10170</v>
      </c>
      <c r="H59" s="37">
        <f t="shared" si="2"/>
        <v>0</v>
      </c>
      <c r="I59" s="16"/>
    </row>
    <row r="60" spans="1:9" s="12" customFormat="1" ht="15" x14ac:dyDescent="0.25">
      <c r="A60" s="22" t="s">
        <v>120</v>
      </c>
      <c r="B60" s="23">
        <v>45272</v>
      </c>
      <c r="C60" s="44" t="s">
        <v>78</v>
      </c>
      <c r="D60" s="22" t="s">
        <v>121</v>
      </c>
      <c r="E60" s="37">
        <v>54240</v>
      </c>
      <c r="F60" s="10">
        <v>45295</v>
      </c>
      <c r="G60" s="41">
        <v>54240</v>
      </c>
      <c r="H60" s="37">
        <f t="shared" si="2"/>
        <v>0</v>
      </c>
      <c r="I60" s="16"/>
    </row>
    <row r="61" spans="1:9" s="12" customFormat="1" ht="15" x14ac:dyDescent="0.25">
      <c r="A61" s="22" t="s">
        <v>57</v>
      </c>
      <c r="B61" s="23" t="s">
        <v>195</v>
      </c>
      <c r="C61" s="22" t="s">
        <v>58</v>
      </c>
      <c r="D61" s="22" t="s">
        <v>196</v>
      </c>
      <c r="E61" s="37">
        <v>79361.25</v>
      </c>
      <c r="F61" s="10">
        <v>45322</v>
      </c>
      <c r="G61" s="41">
        <v>0</v>
      </c>
      <c r="H61" s="37">
        <f t="shared" si="2"/>
        <v>79361.25</v>
      </c>
      <c r="I61" s="16"/>
    </row>
    <row r="62" spans="1:9" s="12" customFormat="1" ht="15" x14ac:dyDescent="0.25">
      <c r="A62" s="22" t="s">
        <v>32</v>
      </c>
      <c r="B62" s="23" t="s">
        <v>180</v>
      </c>
      <c r="C62" s="21" t="s">
        <v>21</v>
      </c>
      <c r="D62" s="22" t="s">
        <v>181</v>
      </c>
      <c r="E62" s="37">
        <v>168962.9</v>
      </c>
      <c r="F62" s="10">
        <v>45322</v>
      </c>
      <c r="G62" s="41">
        <f>22910.97+11178.24</f>
        <v>34089.21</v>
      </c>
      <c r="H62" s="37">
        <f t="shared" si="2"/>
        <v>134873.69</v>
      </c>
      <c r="I62" s="16"/>
    </row>
    <row r="63" spans="1:9" s="12" customFormat="1" ht="15" x14ac:dyDescent="0.25">
      <c r="A63" s="22" t="s">
        <v>122</v>
      </c>
      <c r="B63" s="23">
        <v>45273</v>
      </c>
      <c r="C63" s="22" t="s">
        <v>72</v>
      </c>
      <c r="D63" s="22" t="s">
        <v>124</v>
      </c>
      <c r="E63" s="37">
        <v>105338.98</v>
      </c>
      <c r="F63" s="10">
        <v>45293</v>
      </c>
      <c r="G63" s="41">
        <v>105338.98</v>
      </c>
      <c r="H63" s="37">
        <f t="shared" si="2"/>
        <v>0</v>
      </c>
      <c r="I63" s="16"/>
    </row>
    <row r="64" spans="1:9" customFormat="1" ht="15" x14ac:dyDescent="0.25">
      <c r="A64" s="22" t="s">
        <v>33</v>
      </c>
      <c r="B64" s="22" t="s">
        <v>153</v>
      </c>
      <c r="C64" s="21" t="s">
        <v>34</v>
      </c>
      <c r="D64" s="22" t="s">
        <v>154</v>
      </c>
      <c r="E64" s="9">
        <f>86888.16+86888.14</f>
        <v>173776.3</v>
      </c>
      <c r="F64" s="10">
        <v>45302</v>
      </c>
      <c r="G64" s="39">
        <v>86888.16</v>
      </c>
      <c r="H64" s="9">
        <f t="shared" si="2"/>
        <v>86888.139999999985</v>
      </c>
      <c r="I64" s="11"/>
    </row>
    <row r="65" spans="1:9" s="12" customFormat="1" ht="15" x14ac:dyDescent="0.25">
      <c r="A65" s="22" t="s">
        <v>125</v>
      </c>
      <c r="B65" s="23" t="s">
        <v>123</v>
      </c>
      <c r="C65" s="22" t="s">
        <v>140</v>
      </c>
      <c r="D65" s="22" t="s">
        <v>126</v>
      </c>
      <c r="E65" s="37">
        <v>330084.49</v>
      </c>
      <c r="F65" s="10">
        <v>45302</v>
      </c>
      <c r="G65" s="41">
        <v>330084.49</v>
      </c>
      <c r="H65" s="37">
        <f t="shared" si="2"/>
        <v>0</v>
      </c>
      <c r="I65" s="16"/>
    </row>
    <row r="66" spans="1:9" customFormat="1" ht="15" x14ac:dyDescent="0.25">
      <c r="A66" s="22"/>
      <c r="B66" s="23"/>
      <c r="C66" s="21"/>
      <c r="D66" s="22"/>
      <c r="E66" s="9"/>
      <c r="F66" s="10"/>
      <c r="G66" s="34"/>
      <c r="H66" s="33"/>
    </row>
    <row r="67" spans="1:9" ht="22.9" customHeight="1" x14ac:dyDescent="0.25">
      <c r="A67" s="24" t="s">
        <v>35</v>
      </c>
      <c r="B67" s="24"/>
      <c r="C67" s="24"/>
      <c r="D67" s="24"/>
      <c r="E67" s="13">
        <f>SUM(E11:E66)</f>
        <v>14558714.450000001</v>
      </c>
      <c r="F67" s="13"/>
      <c r="G67" s="13">
        <f>SUM(G11:G66)</f>
        <v>9035967.5900000017</v>
      </c>
      <c r="H67" s="13">
        <f>SUM(H11:H66)</f>
        <v>5522746.8600000003</v>
      </c>
      <c r="I67" s="15"/>
    </row>
    <row r="68" spans="1:9" x14ac:dyDescent="0.2">
      <c r="G68" s="4"/>
    </row>
    <row r="69" spans="1:9" x14ac:dyDescent="0.2">
      <c r="D69" s="25"/>
      <c r="G69" s="14"/>
      <c r="I69" s="15"/>
    </row>
    <row r="70" spans="1:9" x14ac:dyDescent="0.2">
      <c r="G70" s="14"/>
    </row>
    <row r="72" spans="1:9" x14ac:dyDescent="0.2">
      <c r="C72" s="26"/>
    </row>
    <row r="73" spans="1:9" x14ac:dyDescent="0.2">
      <c r="C73" s="25"/>
    </row>
  </sheetData>
  <autoFilter ref="A10:H65" xr:uid="{00000000-0009-0000-0000-000000000000}">
    <sortState xmlns:xlrd2="http://schemas.microsoft.com/office/spreadsheetml/2017/richdata2" ref="A11:H65">
      <sortCondition ref="A10:A65"/>
    </sortState>
  </autoFilter>
  <sortState xmlns:xlrd2="http://schemas.microsoft.com/office/spreadsheetml/2017/richdata2" ref="A12:I65">
    <sortCondition ref="A11:A65"/>
  </sortState>
  <mergeCells count="4">
    <mergeCell ref="A5:H5"/>
    <mergeCell ref="A6:H6"/>
    <mergeCell ref="A7:H7"/>
    <mergeCell ref="A9:H9"/>
  </mergeCells>
  <conditionalFormatting sqref="C65:C66">
    <cfRule type="duplicateValues" dxfId="0" priority="2"/>
  </conditionalFormatting>
  <pageMargins left="0.7" right="0.7" top="0.75" bottom="0.75" header="0.3" footer="0.3"/>
  <pageSetup scale="48" fitToHeight="0" orientation="landscape" r:id="rId1"/>
  <headerFooter>
    <oddFooter>&amp;R&amp;P/&amp;N</oddFooter>
  </headerFooter>
  <ignoredErrors>
    <ignoredError sqref="B57 B65 B40 B26:B35 B19:B22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bf3335f-e4f0-4829-9abc-95a146d64f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RELACION DE PAGOS A PROVEEDORES</vt:lpstr>
      <vt:lpstr>ENERO</vt:lpstr>
      <vt:lpstr>ENERO!Títulos_a_imprimir</vt:lpstr>
      <vt:lpstr>'RELACION DE 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2024-02-19T19:05:44Z</cp:lastPrinted>
  <dcterms:created xsi:type="dcterms:W3CDTF">2023-02-06T15:07:28Z</dcterms:created>
  <dcterms:modified xsi:type="dcterms:W3CDTF">2024-02-19T19:05:52Z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